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Меню" sheetId="2" r:id="rId1"/>
  </sheets>
  <calcPr calcId="144525"/>
</workbook>
</file>

<file path=xl/calcChain.xml><?xml version="1.0" encoding="utf-8"?>
<calcChain xmlns="http://schemas.openxmlformats.org/spreadsheetml/2006/main">
  <c r="R202" i="2" l="1"/>
  <c r="Q202" i="2"/>
  <c r="P202" i="2"/>
  <c r="O202" i="2"/>
  <c r="R182" i="2"/>
  <c r="Q182" i="2"/>
  <c r="P182" i="2"/>
  <c r="O182" i="2"/>
  <c r="I19" i="2" l="1"/>
  <c r="H19" i="2"/>
  <c r="G19" i="2"/>
  <c r="F19" i="2"/>
  <c r="I60" i="2"/>
  <c r="H60" i="2"/>
  <c r="G60" i="2"/>
  <c r="F60" i="2"/>
  <c r="I102" i="2"/>
  <c r="H102" i="2"/>
  <c r="G102" i="2"/>
  <c r="F102" i="2"/>
  <c r="I143" i="2"/>
  <c r="H143" i="2"/>
  <c r="G143" i="2"/>
  <c r="F143" i="2"/>
  <c r="I185" i="2"/>
  <c r="H185" i="2"/>
  <c r="G185" i="2"/>
  <c r="F185" i="2"/>
  <c r="R199" i="2"/>
  <c r="Q199" i="2"/>
  <c r="P199" i="2"/>
  <c r="O199" i="2"/>
  <c r="R179" i="2"/>
  <c r="Q179" i="2"/>
  <c r="P179" i="2"/>
  <c r="O179" i="2"/>
  <c r="R162" i="2"/>
  <c r="Q161" i="2"/>
  <c r="P161" i="2"/>
  <c r="O161" i="2"/>
  <c r="O158" i="2"/>
  <c r="R119" i="2"/>
  <c r="Q119" i="2"/>
  <c r="O119" i="2"/>
  <c r="R120" i="2"/>
  <c r="Q120" i="2"/>
  <c r="P120" i="2"/>
  <c r="O120" i="2"/>
  <c r="N120" i="2"/>
  <c r="R138" i="2"/>
  <c r="Q138" i="2"/>
  <c r="P138" i="2"/>
  <c r="O138" i="2"/>
  <c r="R117" i="2"/>
  <c r="Q117" i="2"/>
  <c r="P117" i="2"/>
  <c r="O117" i="2"/>
  <c r="R99" i="2"/>
  <c r="Q99" i="2"/>
  <c r="P99" i="2"/>
  <c r="O99" i="2"/>
  <c r="O96" i="2"/>
  <c r="R78" i="2"/>
  <c r="Q78" i="2"/>
  <c r="P78" i="2"/>
  <c r="O78" i="2"/>
  <c r="R75" i="2"/>
  <c r="Q75" i="2"/>
  <c r="P75" i="2"/>
  <c r="O75" i="2"/>
  <c r="R57" i="2"/>
  <c r="Q57" i="2"/>
  <c r="P57" i="2"/>
  <c r="O57" i="2"/>
  <c r="N57" i="2"/>
  <c r="R56" i="2"/>
  <c r="Q56" i="2"/>
  <c r="P56" i="2"/>
  <c r="O56" i="2"/>
  <c r="R54" i="2"/>
  <c r="Q54" i="2"/>
  <c r="P54" i="2"/>
  <c r="O54" i="2"/>
  <c r="R37" i="2"/>
  <c r="Q37" i="2"/>
  <c r="P37" i="2"/>
  <c r="O37" i="2"/>
  <c r="R34" i="2"/>
  <c r="Q34" i="2"/>
  <c r="P34" i="2"/>
  <c r="O34" i="2"/>
  <c r="R16" i="2" l="1"/>
  <c r="Q16" i="2"/>
  <c r="P16" i="2"/>
  <c r="O16" i="2"/>
  <c r="R13" i="2"/>
  <c r="Q13" i="2"/>
  <c r="Q20" i="2" s="1"/>
  <c r="P13" i="2"/>
  <c r="P20" i="2" s="1"/>
  <c r="O13" i="2"/>
  <c r="R197" i="2"/>
  <c r="R207" i="2" s="1"/>
  <c r="Q197" i="2"/>
  <c r="Q207" i="2" s="1"/>
  <c r="P197" i="2"/>
  <c r="P207" i="2" s="1"/>
  <c r="O197" i="2"/>
  <c r="O207" i="2" s="1"/>
  <c r="N197" i="2"/>
  <c r="N207" i="2" s="1"/>
  <c r="R186" i="2"/>
  <c r="Q186" i="2"/>
  <c r="P186" i="2"/>
  <c r="O186" i="2"/>
  <c r="N186" i="2"/>
  <c r="R177" i="2"/>
  <c r="Q177" i="2"/>
  <c r="P177" i="2"/>
  <c r="O177" i="2"/>
  <c r="N177" i="2"/>
  <c r="R165" i="2"/>
  <c r="Q165" i="2"/>
  <c r="P165" i="2"/>
  <c r="P166" i="2" s="1"/>
  <c r="O165" i="2"/>
  <c r="N165" i="2"/>
  <c r="R156" i="2"/>
  <c r="Q156" i="2"/>
  <c r="P156" i="2"/>
  <c r="O156" i="2"/>
  <c r="N156" i="2"/>
  <c r="R144" i="2"/>
  <c r="R145" i="2" s="1"/>
  <c r="Q144" i="2"/>
  <c r="P144" i="2"/>
  <c r="O144" i="2"/>
  <c r="N144" i="2"/>
  <c r="N145" i="2" s="1"/>
  <c r="R136" i="2"/>
  <c r="Q136" i="2"/>
  <c r="P136" i="2"/>
  <c r="O136" i="2"/>
  <c r="N136" i="2"/>
  <c r="R124" i="2"/>
  <c r="Q124" i="2"/>
  <c r="P124" i="2"/>
  <c r="P125" i="2" s="1"/>
  <c r="O124" i="2"/>
  <c r="N124" i="2"/>
  <c r="R115" i="2"/>
  <c r="Q115" i="2"/>
  <c r="P115" i="2"/>
  <c r="O115" i="2"/>
  <c r="N115" i="2"/>
  <c r="R103" i="2"/>
  <c r="R104" i="2" s="1"/>
  <c r="Q103" i="2"/>
  <c r="P103" i="2"/>
  <c r="O103" i="2"/>
  <c r="N103" i="2"/>
  <c r="N104" i="2" s="1"/>
  <c r="R94" i="2"/>
  <c r="Q94" i="2"/>
  <c r="P94" i="2"/>
  <c r="O94" i="2"/>
  <c r="N94" i="2"/>
  <c r="R82" i="2"/>
  <c r="Q82" i="2"/>
  <c r="P82" i="2"/>
  <c r="P83" i="2" s="1"/>
  <c r="O82" i="2"/>
  <c r="N82" i="2"/>
  <c r="R73" i="2"/>
  <c r="Q73" i="2"/>
  <c r="P73" i="2"/>
  <c r="O73" i="2"/>
  <c r="N73" i="2"/>
  <c r="R61" i="2"/>
  <c r="R62" i="2" s="1"/>
  <c r="Q61" i="2"/>
  <c r="P61" i="2"/>
  <c r="O61" i="2"/>
  <c r="N61" i="2"/>
  <c r="N62" i="2" s="1"/>
  <c r="R52" i="2"/>
  <c r="Q52" i="2"/>
  <c r="P52" i="2"/>
  <c r="O52" i="2"/>
  <c r="N52" i="2"/>
  <c r="R41" i="2"/>
  <c r="Q41" i="2"/>
  <c r="P41" i="2"/>
  <c r="P42" i="2" s="1"/>
  <c r="O41" i="2"/>
  <c r="N41" i="2"/>
  <c r="R32" i="2"/>
  <c r="Q32" i="2"/>
  <c r="P32" i="2"/>
  <c r="O32" i="2"/>
  <c r="N32" i="2"/>
  <c r="R20" i="2"/>
  <c r="R21" i="2" s="1"/>
  <c r="O20" i="2"/>
  <c r="N20" i="2"/>
  <c r="R11" i="2"/>
  <c r="Q11" i="2"/>
  <c r="P11" i="2"/>
  <c r="O11" i="2"/>
  <c r="N11" i="2"/>
  <c r="E197" i="2"/>
  <c r="E207" i="2" s="1"/>
  <c r="F197" i="2"/>
  <c r="F207" i="2" s="1"/>
  <c r="G197" i="2"/>
  <c r="G207" i="2" s="1"/>
  <c r="H197" i="2"/>
  <c r="H207" i="2" s="1"/>
  <c r="I197" i="2"/>
  <c r="I207" i="2" s="1"/>
  <c r="E186" i="2"/>
  <c r="F186" i="2"/>
  <c r="G186" i="2"/>
  <c r="H186" i="2"/>
  <c r="I186" i="2"/>
  <c r="E177" i="2"/>
  <c r="F177" i="2"/>
  <c r="G177" i="2"/>
  <c r="H177" i="2"/>
  <c r="I177" i="2"/>
  <c r="E165" i="2"/>
  <c r="F165" i="2"/>
  <c r="G165" i="2"/>
  <c r="H165" i="2"/>
  <c r="I165" i="2"/>
  <c r="E156" i="2"/>
  <c r="F156" i="2"/>
  <c r="G156" i="2"/>
  <c r="H156" i="2"/>
  <c r="I156" i="2"/>
  <c r="E144" i="2"/>
  <c r="F144" i="2"/>
  <c r="G144" i="2"/>
  <c r="H144" i="2"/>
  <c r="I144" i="2"/>
  <c r="E136" i="2"/>
  <c r="F136" i="2"/>
  <c r="G136" i="2"/>
  <c r="H136" i="2"/>
  <c r="I136" i="2"/>
  <c r="E124" i="2"/>
  <c r="F124" i="2"/>
  <c r="G124" i="2"/>
  <c r="H124" i="2"/>
  <c r="I124" i="2"/>
  <c r="E115" i="2"/>
  <c r="F115" i="2"/>
  <c r="G115" i="2"/>
  <c r="H115" i="2"/>
  <c r="I115" i="2"/>
  <c r="E103" i="2"/>
  <c r="F103" i="2"/>
  <c r="G103" i="2"/>
  <c r="H103" i="2"/>
  <c r="I103" i="2"/>
  <c r="E94" i="2"/>
  <c r="F94" i="2"/>
  <c r="G94" i="2"/>
  <c r="H94" i="2"/>
  <c r="I94" i="2"/>
  <c r="E82" i="2"/>
  <c r="F82" i="2"/>
  <c r="G82" i="2"/>
  <c r="H82" i="2"/>
  <c r="I82" i="2"/>
  <c r="E73" i="2"/>
  <c r="F73" i="2"/>
  <c r="G73" i="2"/>
  <c r="H73" i="2"/>
  <c r="I73" i="2"/>
  <c r="F61" i="2"/>
  <c r="G61" i="2"/>
  <c r="H61" i="2"/>
  <c r="I61" i="2"/>
  <c r="E61" i="2"/>
  <c r="E62" i="2" s="1"/>
  <c r="E52" i="2"/>
  <c r="F52" i="2"/>
  <c r="G52" i="2"/>
  <c r="H52" i="2"/>
  <c r="I52" i="2"/>
  <c r="E41" i="2"/>
  <c r="F41" i="2"/>
  <c r="G41" i="2"/>
  <c r="H41" i="2"/>
  <c r="I41" i="2"/>
  <c r="E32" i="2"/>
  <c r="F32" i="2"/>
  <c r="F42" i="2" s="1"/>
  <c r="G32" i="2"/>
  <c r="H32" i="2"/>
  <c r="I32" i="2"/>
  <c r="E20" i="2"/>
  <c r="F20" i="2"/>
  <c r="G20" i="2"/>
  <c r="H20" i="2"/>
  <c r="I20" i="2"/>
  <c r="E11" i="2"/>
  <c r="F11" i="2"/>
  <c r="G11" i="2"/>
  <c r="H11" i="2"/>
  <c r="I11" i="2"/>
  <c r="N187" i="2" l="1"/>
  <c r="R187" i="2"/>
  <c r="H187" i="2"/>
  <c r="H42" i="2"/>
  <c r="G166" i="2"/>
  <c r="N21" i="2"/>
  <c r="P21" i="2"/>
  <c r="Q21" i="2"/>
  <c r="I83" i="2"/>
  <c r="G104" i="2"/>
  <c r="I125" i="2"/>
  <c r="E125" i="2"/>
  <c r="G145" i="2"/>
  <c r="I166" i="2"/>
  <c r="E166" i="2"/>
  <c r="H83" i="2"/>
  <c r="H125" i="2"/>
  <c r="H166" i="2"/>
  <c r="G187" i="2"/>
  <c r="Q42" i="2"/>
  <c r="O62" i="2"/>
  <c r="Q83" i="2"/>
  <c r="O104" i="2"/>
  <c r="Q125" i="2"/>
  <c r="O145" i="2"/>
  <c r="Q166" i="2"/>
  <c r="O187" i="2"/>
  <c r="H21" i="2"/>
  <c r="I62" i="2"/>
  <c r="G125" i="2"/>
  <c r="I145" i="2"/>
  <c r="E145" i="2"/>
  <c r="F187" i="2"/>
  <c r="N42" i="2"/>
  <c r="R42" i="2"/>
  <c r="P62" i="2"/>
  <c r="N83" i="2"/>
  <c r="R83" i="2"/>
  <c r="P104" i="2"/>
  <c r="N125" i="2"/>
  <c r="R125" i="2"/>
  <c r="P145" i="2"/>
  <c r="N166" i="2"/>
  <c r="N208" i="2" s="1"/>
  <c r="R166" i="2"/>
  <c r="P187" i="2"/>
  <c r="P208" i="2" s="1"/>
  <c r="G21" i="2"/>
  <c r="F62" i="2"/>
  <c r="H62" i="2"/>
  <c r="H104" i="2"/>
  <c r="F125" i="2"/>
  <c r="H145" i="2"/>
  <c r="F166" i="2"/>
  <c r="I187" i="2"/>
  <c r="E187" i="2"/>
  <c r="O42" i="2"/>
  <c r="Q62" i="2"/>
  <c r="O83" i="2"/>
  <c r="Q104" i="2"/>
  <c r="O125" i="2"/>
  <c r="Q145" i="2"/>
  <c r="O166" i="2"/>
  <c r="Q187" i="2"/>
  <c r="F145" i="2"/>
  <c r="O21" i="2"/>
  <c r="G42" i="2"/>
  <c r="Q208" i="2"/>
  <c r="G83" i="2"/>
  <c r="F21" i="2"/>
  <c r="G62" i="2"/>
  <c r="F83" i="2"/>
  <c r="F104" i="2"/>
  <c r="I21" i="2"/>
  <c r="E21" i="2"/>
  <c r="I42" i="2"/>
  <c r="E42" i="2"/>
  <c r="E83" i="2"/>
  <c r="I104" i="2"/>
  <c r="E104" i="2"/>
  <c r="O208" i="2" l="1"/>
  <c r="H208" i="2"/>
  <c r="R208" i="2"/>
  <c r="F208" i="2"/>
  <c r="I208" i="2"/>
  <c r="G208" i="2"/>
  <c r="E208" i="2"/>
</calcChain>
</file>

<file path=xl/sharedStrings.xml><?xml version="1.0" encoding="utf-8"?>
<sst xmlns="http://schemas.openxmlformats.org/spreadsheetml/2006/main" count="828" uniqueCount="173">
  <si>
    <t>Рацион: Меню 2025 октябрь (1-4 кл)</t>
  </si>
  <si>
    <t>Неделя: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</si>
  <si>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</si>
  <si>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</si>
  <si>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</si>
  <si>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</si>
  <si>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</si>
  <si>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</si>
  <si>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</si>
  <si>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</si>
  <si>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</si>
  <si>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Завтрак</t>
  </si>
  <si>
    <t>Каша геркулесовая на молоке с маслом сливочным 250</t>
  </si>
  <si>
    <t>Бутерброд с сыром 40</t>
  </si>
  <si>
    <t>Чай с сахаром и лимоном 200 (1/20/7)</t>
  </si>
  <si>
    <t>Хлеб пшеничный 20</t>
  </si>
  <si>
    <t>Яблоко 200</t>
  </si>
  <si>
    <t>Итого за Завтрак</t>
  </si>
  <si>
    <t>Обед</t>
  </si>
  <si>
    <t>Салат из б\к капусты с морковью 60</t>
  </si>
  <si>
    <t>Суп картофельный с горохом, свининой 250</t>
  </si>
  <si>
    <t>Тефтеля из говядины с томатно-сметанным соусом 105</t>
  </si>
  <si>
    <t>Греча рассыпчатая с маслом сливочным 150</t>
  </si>
  <si>
    <t>Сок фруктовый 200</t>
  </si>
  <si>
    <t>Хлеб ржаной 30</t>
  </si>
  <si>
    <t>Итого за Обед</t>
  </si>
  <si>
    <t>Итого за день</t>
  </si>
  <si>
    <t>вторник</t>
  </si>
  <si>
    <t>Огурец порционно 50</t>
  </si>
  <si>
    <t>Жаркое по-домашнему (картофель туш. со свининой) 250</t>
  </si>
  <si>
    <t>Печенье сахарное 42 (3 шт)</t>
  </si>
  <si>
    <t>Чай с сахаром и молоком 200 (1/15/50)</t>
  </si>
  <si>
    <t>Салат "Мазайка" 60</t>
  </si>
  <si>
    <t>Щи из б\к капусты с картофелем, свининой 250</t>
  </si>
  <si>
    <t>Биточек рыбный 100</t>
  </si>
  <si>
    <t>Макароны отварные с маслом сливочным 150</t>
  </si>
  <si>
    <t>Компот из яблок витаминизированный 200</t>
  </si>
  <si>
    <t>среда</t>
  </si>
  <si>
    <t>Каша молочная Дружба 250</t>
  </si>
  <si>
    <t>Кофейный напиток с молоком 200 (5/150/15)</t>
  </si>
  <si>
    <t>Йогурт порционно 200</t>
  </si>
  <si>
    <t>Салат из свежих огурцов и помидор с маслом подсолнечным 60</t>
  </si>
  <si>
    <t>Суп молочный вермишелевый 250</t>
  </si>
  <si>
    <t>Биточек из свинины 90</t>
  </si>
  <si>
    <t>Капуста тушеная с морковью, луком и томатом 150</t>
  </si>
  <si>
    <t>четверг</t>
  </si>
  <si>
    <t>Запеканка из творога со сгущенным молоком 200</t>
  </si>
  <si>
    <t>Масло порционное 15</t>
  </si>
  <si>
    <t>Чай с сахаром 200 (1/20)</t>
  </si>
  <si>
    <t>Хлеб пшеничный 40</t>
  </si>
  <si>
    <t>Банан 200</t>
  </si>
  <si>
    <t>Салат картофельный с огурцом свежим 60</t>
  </si>
  <si>
    <t>Борщ с б\к капустой, картофелем, курой 250</t>
  </si>
  <si>
    <t>Тефтеля №1 из мяса птиц с соусом 140</t>
  </si>
  <si>
    <t>Каша перловая отварная с маслом сливочным 150</t>
  </si>
  <si>
    <t>Компот из смеси сухофруктов витаминизированный 200</t>
  </si>
  <si>
    <t>Хлеб ржаной 60</t>
  </si>
  <si>
    <t>пятница</t>
  </si>
  <si>
    <t>Биточек из мяса птиц 90</t>
  </si>
  <si>
    <t>Рагу из овощей 150</t>
  </si>
  <si>
    <t>Какао с молоком 200 (3/20)</t>
  </si>
  <si>
    <t>Салат из б\к капусты и помидоров 60</t>
  </si>
  <si>
    <t>Суп картофельный с курой 250</t>
  </si>
  <si>
    <t>Рис отварной с маслом сливочным 150</t>
  </si>
  <si>
    <t>Компот из изюма витаминизированный 200</t>
  </si>
  <si>
    <t>Омлет из яиц 200</t>
  </si>
  <si>
    <t>Фрикаделька говяжья с соусом 105</t>
  </si>
  <si>
    <t>Макароны отварные с маслом сливочным 180</t>
  </si>
  <si>
    <t>Бутерброд с маслом и сыром 50</t>
  </si>
  <si>
    <t>Суп картофельный с рыбой (минтай) 250</t>
  </si>
  <si>
    <t>Жаркое по-домашнему (картофель туш. со свининой) 200</t>
  </si>
  <si>
    <t>Компот из яблок и изюма витаминизированный 200</t>
  </si>
  <si>
    <t>Каша пшенная на молоке с маслом сливочным 250</t>
  </si>
  <si>
    <t>Рассольник Ленинградский со свининой, сметаной 260</t>
  </si>
  <si>
    <t>Рыба тушеная с овощами и томатом 100</t>
  </si>
  <si>
    <t>Пюре картофельное с молоком и маслом сливочным 150</t>
  </si>
  <si>
    <t>Запеканка из творога с морковью и сметаной 200</t>
  </si>
  <si>
    <t>Бутерброд с маслом 35</t>
  </si>
  <si>
    <t>Салат "Летний" со сметаной 60</t>
  </si>
  <si>
    <t>Суп вермишелевый с курой 250</t>
  </si>
  <si>
    <t>Плов с курой 250</t>
  </si>
  <si>
    <t>Борщ с б\к капустой, картофелем, курой, сметаной 260</t>
  </si>
  <si>
    <t>Фрикаделька рыбная со сметанным соусом 100</t>
  </si>
  <si>
    <t>Итого за период</t>
  </si>
  <si>
    <t>1</t>
  </si>
  <si>
    <t>Энерге-
тическая ценность</t>
  </si>
  <si>
    <t>№
рецептуры</t>
  </si>
  <si>
    <t>176,01</t>
  </si>
  <si>
    <t>6,01</t>
  </si>
  <si>
    <t>377,02</t>
  </si>
  <si>
    <t>22</t>
  </si>
  <si>
    <t>1 569,03</t>
  </si>
  <si>
    <t>44,05</t>
  </si>
  <si>
    <t>102,09</t>
  </si>
  <si>
    <t>20,08</t>
  </si>
  <si>
    <t>302,04</t>
  </si>
  <si>
    <t>388,04</t>
  </si>
  <si>
    <t>5</t>
  </si>
  <si>
    <t>71,15</t>
  </si>
  <si>
    <t>260,05</t>
  </si>
  <si>
    <t>65,03</t>
  </si>
  <si>
    <t>378,02</t>
  </si>
  <si>
    <t>24</t>
  </si>
  <si>
    <t>453,14</t>
  </si>
  <si>
    <t>234,1</t>
  </si>
  <si>
    <t>202</t>
  </si>
  <si>
    <t>66,01</t>
  </si>
  <si>
    <t>327,01</t>
  </si>
  <si>
    <t>379,01</t>
  </si>
  <si>
    <t>17</t>
  </si>
  <si>
    <t>20,03</t>
  </si>
  <si>
    <t>11,15</t>
  </si>
  <si>
    <t>294,1</t>
  </si>
  <si>
    <t>139,01</t>
  </si>
  <si>
    <t>223</t>
  </si>
  <si>
    <t>496,01</t>
  </si>
  <si>
    <t>376,02</t>
  </si>
  <si>
    <t>13</t>
  </si>
  <si>
    <t>1 534,01</t>
  </si>
  <si>
    <t>72,1</t>
  </si>
  <si>
    <t>108,01</t>
  </si>
  <si>
    <t>20,09</t>
  </si>
  <si>
    <t>449,02</t>
  </si>
  <si>
    <t>639,03</t>
  </si>
  <si>
    <t>5,02</t>
  </si>
  <si>
    <t>293,03</t>
  </si>
  <si>
    <t>488</t>
  </si>
  <si>
    <t>382,03</t>
  </si>
  <si>
    <t>44,03</t>
  </si>
  <si>
    <t>451,03</t>
  </si>
  <si>
    <t>249</t>
  </si>
  <si>
    <t>304,01</t>
  </si>
  <si>
    <t>348,01</t>
  </si>
  <si>
    <t>2</t>
  </si>
  <si>
    <t>210,06</t>
  </si>
  <si>
    <t>105,02</t>
  </si>
  <si>
    <t>202,02</t>
  </si>
  <si>
    <t>125,03</t>
  </si>
  <si>
    <t>260,04</t>
  </si>
  <si>
    <t>66,06</t>
  </si>
  <si>
    <t>175,01</t>
  </si>
  <si>
    <t>65</t>
  </si>
  <si>
    <t>96,1</t>
  </si>
  <si>
    <t>229,02</t>
  </si>
  <si>
    <t>1 541</t>
  </si>
  <si>
    <t>224,02</t>
  </si>
  <si>
    <t>69</t>
  </si>
  <si>
    <t>111,03</t>
  </si>
  <si>
    <t>291,09</t>
  </si>
  <si>
    <t>108,04</t>
  </si>
  <si>
    <t>105,05</t>
  </si>
  <si>
    <t>Рыба "Лакомка" 120</t>
  </si>
  <si>
    <t>Печенье сахарное 28 (2 шт)</t>
  </si>
  <si>
    <t>Рацион: Меню 2025 октябрь (5-11 кл)</t>
  </si>
  <si>
    <t xml:space="preserve">Салат из б\к капусты с морковью </t>
  </si>
  <si>
    <t>Греча рассыпчатая с маслом сливочным 180</t>
  </si>
  <si>
    <t>Салат "Мазайка" 100</t>
  </si>
  <si>
    <t xml:space="preserve">Салат из свежих огурцов и помидор с маслом подсолнечным </t>
  </si>
  <si>
    <t>Биточек из свинины 100</t>
  </si>
  <si>
    <t>Капуста тушеная с морковью, луком и томатом 180</t>
  </si>
  <si>
    <t>Каша перловая отварная с маслом сливочным 180</t>
  </si>
  <si>
    <t>Салат из б\к капусты и помидоров 100</t>
  </si>
  <si>
    <t>Рис отварной с маслом сливочным 180</t>
  </si>
  <si>
    <t>Салат из б\к капусты с морковью 100</t>
  </si>
  <si>
    <t>296,03</t>
  </si>
  <si>
    <t>Котлета "Домашняя" (свинина, говядина) 100</t>
  </si>
  <si>
    <t>Котлета "Домашняя" (свинина, говядина) 90</t>
  </si>
  <si>
    <t>Пюре картофельное с молоком и маслом сливочным 180</t>
  </si>
  <si>
    <t>Салат "Летний" со сметаной 100</t>
  </si>
  <si>
    <t xml:space="preserve">Салат картофельный с огурцом свежим </t>
  </si>
  <si>
    <t>Рагу из овощей 180</t>
  </si>
  <si>
    <t>Огурец порционно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</si>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</sst>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5" fillId="0" borderId="0" xfId="0" applyFont="1"/>
    <xf numFmtId="0" fontId="2" fillId="0" borderId="0" xfId="2" applyFont="1"/>
    <xf numFmtId="0" fontId="2" fillId="0" borderId="16" xfId="2" applyFont="1" applyBorder="1"/>
    <xf numFmtId="0" fontId="2" fillId="0" borderId="1" xfId="2" applyNumberFormat="1" applyFont="1" applyBorder="1" applyAlignment="1">
      <alignment horizontal="left" vertical="top"/>
    </xf>
    <xf numFmtId="0" fontId="3" fillId="0" borderId="0" xfId="2" applyNumberFormat="1" applyFont="1" applyAlignment="1">
      <alignment horizontal="left"/>
    </xf>
    <xf numFmtId="0" fontId="3" fillId="0" borderId="23" xfId="2" applyFont="1" applyBorder="1"/>
    <xf numFmtId="0" fontId="2" fillId="0" borderId="5" xfId="2" applyFont="1" applyBorder="1" applyAlignment="1">
      <alignment horizontal="left"/>
    </xf>
    <xf numFmtId="0" fontId="2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1" xfId="2" applyNumberFormat="1" applyFont="1" applyFill="1" applyBorder="1" applyAlignment="1">
      <alignment horizontal="left" vertical="top"/>
    </xf>
    <xf numFmtId="0" fontId="6" fillId="2" borderId="1" xfId="2" applyNumberFormat="1" applyFont="1" applyFill="1" applyBorder="1" applyAlignment="1">
      <alignment vertical="top" wrapText="1"/>
    </xf>
    <xf numFmtId="0" fontId="6" fillId="2" borderId="1" xfId="2" applyNumberFormat="1" applyFont="1" applyFill="1" applyBorder="1" applyAlignment="1">
      <alignment horizontal="left" vertical="top" wrapText="1"/>
    </xf>
    <xf numFmtId="2" fontId="6" fillId="2" borderId="1" xfId="2" applyNumberFormat="1" applyFont="1" applyFill="1" applyBorder="1" applyAlignment="1">
      <alignment horizontal="left" vertical="top"/>
    </xf>
    <xf numFmtId="2" fontId="6" fillId="2" borderId="17" xfId="2" applyNumberFormat="1" applyFont="1" applyFill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2" applyNumberFormat="1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NumberFormat="1" applyFont="1" applyAlignment="1">
      <alignment horizontal="left" wrapText="1"/>
    </xf>
    <xf numFmtId="0" fontId="6" fillId="0" borderId="1" xfId="2" applyNumberFormat="1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indent="1"/>
    </xf>
    <xf numFmtId="0" fontId="8" fillId="0" borderId="15" xfId="2" applyFont="1" applyBorder="1" applyAlignment="1">
      <alignment horizontal="left" indent="1"/>
    </xf>
    <xf numFmtId="0" fontId="6" fillId="0" borderId="1" xfId="2" applyNumberFormat="1" applyFont="1" applyBorder="1" applyAlignment="1">
      <alignment vertical="top" wrapText="1"/>
    </xf>
    <xf numFmtId="0" fontId="6" fillId="0" borderId="1" xfId="2" applyNumberFormat="1" applyFont="1" applyBorder="1" applyAlignment="1">
      <alignment horizontal="left" vertical="top" wrapText="1"/>
    </xf>
    <xf numFmtId="0" fontId="6" fillId="0" borderId="1" xfId="2" applyNumberFormat="1" applyFont="1" applyBorder="1" applyAlignment="1">
      <alignment horizontal="left" vertical="top"/>
    </xf>
    <xf numFmtId="0" fontId="6" fillId="0" borderId="17" xfId="2" applyNumberFormat="1" applyFont="1" applyBorder="1" applyAlignment="1">
      <alignment horizontal="left" vertical="top"/>
    </xf>
    <xf numFmtId="3" fontId="6" fillId="0" borderId="21" xfId="2" applyNumberFormat="1" applyFont="1" applyBorder="1" applyAlignment="1">
      <alignment horizontal="left" vertical="top" wrapText="1"/>
    </xf>
    <xf numFmtId="0" fontId="6" fillId="0" borderId="21" xfId="2" applyNumberFormat="1" applyFont="1" applyBorder="1" applyAlignment="1">
      <alignment horizontal="left" vertical="top"/>
    </xf>
    <xf numFmtId="0" fontId="6" fillId="0" borderId="22" xfId="2" applyNumberFormat="1" applyFont="1" applyBorder="1" applyAlignment="1">
      <alignment horizontal="left" vertical="top"/>
    </xf>
    <xf numFmtId="0" fontId="6" fillId="0" borderId="0" xfId="2" applyFont="1"/>
    <xf numFmtId="0" fontId="8" fillId="0" borderId="4" xfId="2" applyFont="1" applyBorder="1" applyAlignment="1">
      <alignment indent="1"/>
    </xf>
    <xf numFmtId="1" fontId="6" fillId="0" borderId="1" xfId="2" applyNumberFormat="1" applyFont="1" applyBorder="1" applyAlignment="1">
      <alignment horizontal="left" vertical="top" wrapText="1"/>
    </xf>
    <xf numFmtId="2" fontId="6" fillId="0" borderId="1" xfId="2" applyNumberFormat="1" applyFont="1" applyBorder="1" applyAlignment="1">
      <alignment horizontal="left" vertical="top"/>
    </xf>
    <xf numFmtId="2" fontId="6" fillId="0" borderId="17" xfId="2" applyNumberFormat="1" applyFont="1" applyBorder="1" applyAlignment="1">
      <alignment horizontal="left" vertical="top"/>
    </xf>
    <xf numFmtId="1" fontId="6" fillId="0" borderId="21" xfId="2" applyNumberFormat="1" applyFont="1" applyBorder="1" applyAlignment="1">
      <alignment horizontal="left" vertical="top" wrapText="1"/>
    </xf>
    <xf numFmtId="2" fontId="6" fillId="0" borderId="21" xfId="2" applyNumberFormat="1" applyFont="1" applyBorder="1" applyAlignment="1">
      <alignment horizontal="left" vertical="top" wrapText="1"/>
    </xf>
    <xf numFmtId="2" fontId="6" fillId="0" borderId="1" xfId="2" applyNumberFormat="1" applyFont="1" applyBorder="1" applyAlignment="1">
      <alignment horizontal="left" vertical="top" wrapText="1"/>
    </xf>
    <xf numFmtId="3" fontId="6" fillId="0" borderId="1" xfId="2" applyNumberFormat="1" applyFont="1" applyBorder="1" applyAlignment="1">
      <alignment horizontal="left" vertical="top" wrapText="1"/>
    </xf>
    <xf numFmtId="2" fontId="6" fillId="0" borderId="17" xfId="2" applyNumberFormat="1" applyFont="1" applyBorder="1" applyAlignment="1">
      <alignment horizontal="left" vertical="top" wrapText="1"/>
    </xf>
    <xf numFmtId="2" fontId="6" fillId="0" borderId="22" xfId="2" applyNumberFormat="1" applyFont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left" vertical="top"/>
    </xf>
    <xf numFmtId="0" fontId="6" fillId="2" borderId="1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left" vertical="top"/>
    </xf>
    <xf numFmtId="2" fontId="6" fillId="2" borderId="17" xfId="1" applyNumberFormat="1" applyFont="1" applyFill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left" vertical="top"/>
    </xf>
    <xf numFmtId="0" fontId="6" fillId="2" borderId="17" xfId="1" applyNumberFormat="1" applyFont="1" applyFill="1" applyBorder="1" applyAlignment="1">
      <alignment horizontal="left" vertical="top"/>
    </xf>
    <xf numFmtId="0" fontId="9" fillId="2" borderId="0" xfId="0" applyFont="1" applyFill="1"/>
    <xf numFmtId="0" fontId="6" fillId="0" borderId="2" xfId="2" applyNumberFormat="1" applyFont="1" applyBorder="1" applyAlignment="1">
      <alignment horizontal="left" vertical="top" wrapText="1"/>
    </xf>
    <xf numFmtId="2" fontId="6" fillId="0" borderId="2" xfId="2" applyNumberFormat="1" applyFont="1" applyBorder="1" applyAlignment="1">
      <alignment horizontal="left" vertical="top"/>
    </xf>
    <xf numFmtId="2" fontId="6" fillId="0" borderId="13" xfId="2" applyNumberFormat="1" applyFont="1" applyBorder="1" applyAlignment="1">
      <alignment horizontal="left" vertical="top"/>
    </xf>
    <xf numFmtId="0" fontId="3" fillId="2" borderId="24" xfId="2" applyFont="1" applyFill="1" applyBorder="1"/>
    <xf numFmtId="1" fontId="6" fillId="0" borderId="2" xfId="2" applyNumberFormat="1" applyFont="1" applyBorder="1" applyAlignment="1">
      <alignment horizontal="left" vertical="top" wrapText="1"/>
    </xf>
    <xf numFmtId="2" fontId="6" fillId="0" borderId="2" xfId="2" applyNumberFormat="1" applyFont="1" applyBorder="1" applyAlignment="1">
      <alignment horizontal="left" vertical="top" wrapText="1"/>
    </xf>
    <xf numFmtId="2" fontId="6" fillId="0" borderId="13" xfId="2" applyNumberFormat="1" applyFont="1" applyBorder="1" applyAlignment="1">
      <alignment horizontal="left" vertical="top" wrapText="1"/>
    </xf>
    <xf numFmtId="0" fontId="6" fillId="0" borderId="2" xfId="2" applyNumberFormat="1" applyFont="1" applyBorder="1" applyAlignment="1">
      <alignment horizontal="left" vertical="top"/>
    </xf>
    <xf numFmtId="0" fontId="6" fillId="0" borderId="13" xfId="2" applyNumberFormat="1" applyFont="1" applyBorder="1" applyAlignment="1">
      <alignment horizontal="left" vertical="top"/>
    </xf>
    <xf numFmtId="0" fontId="3" fillId="0" borderId="14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0" fontId="3" fillId="0" borderId="18" xfId="2" applyNumberFormat="1" applyFont="1" applyBorder="1" applyAlignment="1">
      <alignment vertical="top" wrapText="1"/>
    </xf>
    <xf numFmtId="0" fontId="3" fillId="0" borderId="6" xfId="2" applyNumberFormat="1" applyFont="1" applyBorder="1" applyAlignment="1">
      <alignment vertical="top" wrapText="1"/>
    </xf>
    <xf numFmtId="0" fontId="3" fillId="0" borderId="3" xfId="2" applyNumberFormat="1" applyFont="1" applyBorder="1" applyAlignment="1">
      <alignment vertical="top" wrapText="1"/>
    </xf>
    <xf numFmtId="0" fontId="3" fillId="0" borderId="19" xfId="2" applyNumberFormat="1" applyFont="1" applyBorder="1" applyAlignment="1">
      <alignment vertical="top" wrapText="1"/>
    </xf>
    <xf numFmtId="0" fontId="3" fillId="0" borderId="20" xfId="2" applyNumberFormat="1" applyFont="1" applyBorder="1" applyAlignment="1">
      <alignment vertical="top" wrapText="1"/>
    </xf>
    <xf numFmtId="0" fontId="3" fillId="0" borderId="24" xfId="2" applyNumberFormat="1" applyFont="1" applyBorder="1" applyAlignment="1">
      <alignment vertical="top" wrapText="1"/>
    </xf>
    <xf numFmtId="0" fontId="3" fillId="0" borderId="0" xfId="2" applyNumberFormat="1" applyFont="1" applyAlignment="1">
      <alignment wrapText="1"/>
    </xf>
    <xf numFmtId="0" fontId="3" fillId="0" borderId="0" xfId="2" applyNumberFormat="1" applyFont="1" applyAlignment="1">
      <alignment horizontal="center" wrapText="1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12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left" vertical="center" wrapText="1"/>
    </xf>
    <xf numFmtId="0" fontId="2" fillId="0" borderId="2" xfId="2" applyNumberFormat="1" applyFont="1" applyBorder="1" applyAlignment="1">
      <alignment horizontal="left" vertical="center" wrapText="1"/>
    </xf>
    <xf numFmtId="0" fontId="6" fillId="0" borderId="9" xfId="2" applyNumberFormat="1" applyFont="1" applyBorder="1" applyAlignment="1">
      <alignment horizontal="center" vertical="center" wrapText="1"/>
    </xf>
    <xf numFmtId="0" fontId="6" fillId="0" borderId="3" xfId="2" applyNumberFormat="1" applyFont="1" applyBorder="1" applyAlignment="1">
      <alignment horizontal="center" vertical="center" wrapText="1"/>
    </xf>
    <xf numFmtId="0" fontId="6" fillId="0" borderId="9" xfId="2" applyNumberFormat="1" applyFont="1" applyBorder="1" applyAlignment="1">
      <alignment horizontal="left" vertical="center" wrapText="1"/>
    </xf>
    <xf numFmtId="0" fontId="6" fillId="0" borderId="2" xfId="2" applyNumberFormat="1" applyFont="1" applyBorder="1" applyAlignment="1">
      <alignment horizontal="left" vertical="center" wrapText="1"/>
    </xf>
    <xf numFmtId="0" fontId="6" fillId="0" borderId="10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3" xfId="2" applyNumberFormat="1" applyFont="1" applyBorder="1" applyAlignment="1">
      <alignment horizontal="left" vertical="center" wrapText="1"/>
    </xf>
    <xf numFmtId="0" fontId="2" fillId="2" borderId="16" xfId="2" applyFont="1" applyFill="1" applyBorder="1"/>
    <xf numFmtId="0" fontId="6" fillId="2" borderId="1" xfId="2" applyNumberFormat="1" applyFont="1" applyFill="1" applyBorder="1" applyAlignment="1">
      <alignment horizontal="left" vertical="top"/>
    </xf>
    <xf numFmtId="0" fontId="6" fillId="2" borderId="17" xfId="2" applyNumberFormat="1" applyFont="1" applyFill="1" applyBorder="1" applyAlignment="1">
      <alignment horizontal="left" vertical="top"/>
    </xf>
    <xf numFmtId="0" fontId="5" fillId="2" borderId="0" xfId="0" applyFont="1" applyFill="1"/>
  </cellXfs>
  <cellStyles count="3">
    <cellStyle name="Обычный" xfId="0" builtinId="0"/>
    <cellStyle name="Обычный_Лист2" xfId="1"/>
    <cellStyle name="Обычный_Меню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7"/>
  <sheetViews>
    <sheetView tabSelected="1" topLeftCell="A145" workbookViewId="0">
      <selection activeCell="Z153" sqref="Z153"/>
    </sheetView>
  </sheetViews>
  <sheetFormatPr defaultRowHeight="16.5" x14ac:dyDescent="0.3"/>
  <cols>
    <col min="1" max="1" width="0.85546875" style="1" customWidth="1"/>
    <col min="2" max="2" width="3.28515625" style="1" customWidth="1"/>
    <col min="3" max="3" width="4.85546875" style="9" customWidth="1"/>
    <col min="4" max="4" width="29" style="15" customWidth="1"/>
    <col min="5" max="5" width="5.28515625" style="16" customWidth="1"/>
    <col min="6" max="6" width="5.5703125" style="16" customWidth="1"/>
    <col min="7" max="7" width="5.85546875" style="16" customWidth="1"/>
    <col min="8" max="8" width="8.140625" style="16" customWidth="1"/>
    <col min="9" max="9" width="7.7109375" style="16" customWidth="1"/>
    <col min="10" max="10" width="2.5703125" style="1" customWidth="1"/>
    <col min="11" max="11" width="3.28515625" style="1" customWidth="1"/>
    <col min="12" max="12" width="4.7109375" style="9" customWidth="1"/>
    <col min="13" max="13" width="29" style="15" customWidth="1"/>
    <col min="14" max="14" width="5.28515625" style="16" customWidth="1"/>
    <col min="15" max="15" width="5.5703125" style="16" customWidth="1"/>
    <col min="16" max="16" width="5.42578125" style="16" customWidth="1"/>
    <col min="17" max="17" width="7.7109375" style="16" customWidth="1"/>
    <col min="18" max="18" width="8.42578125" style="16" customWidth="1"/>
    <col min="19" max="16384" width="9.140625" style="1"/>
  </cols>
  <sheetData>
    <row r="1" spans="2:18" ht="16.5" customHeight="1" x14ac:dyDescent="0.3"/>
    <row r="2" spans="2:18" ht="26.25" customHeight="1" thickBot="1" x14ac:dyDescent="0.35">
      <c r="B2" s="67" t="s">
        <v>0</v>
      </c>
      <c r="C2" s="67"/>
      <c r="D2" s="68"/>
      <c r="E2" s="17" t="s">
        <v>1</v>
      </c>
      <c r="F2" s="18" t="s">
        <v>84</v>
      </c>
      <c r="G2" s="19"/>
      <c r="H2" s="17" t="s">
        <v>2</v>
      </c>
      <c r="I2" s="20" t="s">
        <v>3</v>
      </c>
      <c r="K2" s="67" t="s">
        <v>153</v>
      </c>
      <c r="L2" s="67"/>
      <c r="M2" s="68"/>
      <c r="N2" s="17" t="s">
        <v>1</v>
      </c>
      <c r="O2" s="18" t="s">
        <v>84</v>
      </c>
      <c r="P2" s="19"/>
      <c r="Q2" s="17" t="s">
        <v>2</v>
      </c>
      <c r="R2" s="20" t="s">
        <v>3</v>
      </c>
    </row>
    <row r="3" spans="2:18" ht="15" customHeight="1" x14ac:dyDescent="0.3">
      <c r="B3" s="69" t="s">
        <v>4</v>
      </c>
      <c r="C3" s="71" t="s">
        <v>86</v>
      </c>
      <c r="D3" s="73" t="s">
        <v>5</v>
      </c>
      <c r="E3" s="75" t="s">
        <v>6</v>
      </c>
      <c r="F3" s="77" t="s">
        <v>7</v>
      </c>
      <c r="G3" s="77"/>
      <c r="H3" s="77"/>
      <c r="I3" s="78" t="s">
        <v>85</v>
      </c>
      <c r="K3" s="69" t="s">
        <v>4</v>
      </c>
      <c r="L3" s="71" t="s">
        <v>86</v>
      </c>
      <c r="M3" s="73" t="s">
        <v>5</v>
      </c>
      <c r="N3" s="75" t="s">
        <v>6</v>
      </c>
      <c r="O3" s="77" t="s">
        <v>7</v>
      </c>
      <c r="P3" s="77"/>
      <c r="Q3" s="77"/>
      <c r="R3" s="78" t="s">
        <v>85</v>
      </c>
    </row>
    <row r="4" spans="2:18" ht="32.25" customHeight="1" x14ac:dyDescent="0.3">
      <c r="B4" s="70"/>
      <c r="C4" s="72"/>
      <c r="D4" s="74"/>
      <c r="E4" s="76"/>
      <c r="F4" s="21" t="s">
        <v>8</v>
      </c>
      <c r="G4" s="21" t="s">
        <v>9</v>
      </c>
      <c r="H4" s="21" t="s">
        <v>10</v>
      </c>
      <c r="I4" s="79"/>
      <c r="K4" s="70"/>
      <c r="L4" s="72"/>
      <c r="M4" s="74"/>
      <c r="N4" s="76"/>
      <c r="O4" s="21" t="s">
        <v>8</v>
      </c>
      <c r="P4" s="21" t="s">
        <v>9</v>
      </c>
      <c r="Q4" s="21" t="s">
        <v>10</v>
      </c>
      <c r="R4" s="79"/>
    </row>
    <row r="5" spans="2:18" ht="13.5" customHeight="1" x14ac:dyDescent="0.3">
      <c r="B5" s="59" t="s">
        <v>11</v>
      </c>
      <c r="C5" s="60"/>
      <c r="D5" s="60"/>
      <c r="E5" s="22"/>
      <c r="F5" s="22"/>
      <c r="G5" s="22"/>
      <c r="H5" s="22"/>
      <c r="I5" s="23"/>
      <c r="K5" s="59" t="s">
        <v>11</v>
      </c>
      <c r="L5" s="60"/>
      <c r="M5" s="60"/>
      <c r="N5" s="22"/>
      <c r="O5" s="22"/>
      <c r="P5" s="22"/>
      <c r="Q5" s="22"/>
      <c r="R5" s="23"/>
    </row>
    <row r="6" spans="2:18" ht="25.5" customHeight="1" x14ac:dyDescent="0.3">
      <c r="B6" s="3"/>
      <c r="C6" s="4" t="s">
        <v>87</v>
      </c>
      <c r="D6" s="24" t="s">
        <v>12</v>
      </c>
      <c r="E6" s="25">
        <v>250</v>
      </c>
      <c r="F6" s="26">
        <v>8.43</v>
      </c>
      <c r="G6" s="26">
        <v>9.92</v>
      </c>
      <c r="H6" s="26">
        <v>27.98</v>
      </c>
      <c r="I6" s="27">
        <v>249.51</v>
      </c>
      <c r="K6" s="3"/>
      <c r="L6" s="4" t="s">
        <v>87</v>
      </c>
      <c r="M6" s="24" t="s">
        <v>12</v>
      </c>
      <c r="N6" s="25">
        <v>250</v>
      </c>
      <c r="O6" s="26">
        <v>8.43</v>
      </c>
      <c r="P6" s="26">
        <v>9.92</v>
      </c>
      <c r="Q6" s="26">
        <v>27.98</v>
      </c>
      <c r="R6" s="27">
        <v>249.51</v>
      </c>
    </row>
    <row r="7" spans="2:18" ht="15" customHeight="1" x14ac:dyDescent="0.3">
      <c r="B7" s="3"/>
      <c r="C7" s="4" t="s">
        <v>88</v>
      </c>
      <c r="D7" s="24" t="s">
        <v>13</v>
      </c>
      <c r="E7" s="25">
        <v>40</v>
      </c>
      <c r="F7" s="26">
        <v>5.38</v>
      </c>
      <c r="G7" s="26">
        <v>4.63</v>
      </c>
      <c r="H7" s="26">
        <v>12.3</v>
      </c>
      <c r="I7" s="27">
        <v>113.35</v>
      </c>
      <c r="K7" s="3"/>
      <c r="L7" s="4" t="s">
        <v>88</v>
      </c>
      <c r="M7" s="24" t="s">
        <v>13</v>
      </c>
      <c r="N7" s="25">
        <v>40</v>
      </c>
      <c r="O7" s="26">
        <v>5.38</v>
      </c>
      <c r="P7" s="26">
        <v>4.63</v>
      </c>
      <c r="Q7" s="26">
        <v>12.3</v>
      </c>
      <c r="R7" s="27">
        <v>113.35</v>
      </c>
    </row>
    <row r="8" spans="2:18" ht="16.5" customHeight="1" x14ac:dyDescent="0.3">
      <c r="B8" s="3"/>
      <c r="C8" s="4" t="s">
        <v>89</v>
      </c>
      <c r="D8" s="24" t="s">
        <v>14</v>
      </c>
      <c r="E8" s="25">
        <v>200</v>
      </c>
      <c r="F8" s="26">
        <v>0.26</v>
      </c>
      <c r="G8" s="26">
        <v>0.06</v>
      </c>
      <c r="H8" s="26">
        <v>20</v>
      </c>
      <c r="I8" s="27">
        <v>27.7</v>
      </c>
      <c r="K8" s="3"/>
      <c r="L8" s="4" t="s">
        <v>89</v>
      </c>
      <c r="M8" s="24" t="s">
        <v>14</v>
      </c>
      <c r="N8" s="25">
        <v>200</v>
      </c>
      <c r="O8" s="26">
        <v>0.26</v>
      </c>
      <c r="P8" s="26">
        <v>0.06</v>
      </c>
      <c r="Q8" s="26">
        <v>20</v>
      </c>
      <c r="R8" s="27">
        <v>27.7</v>
      </c>
    </row>
    <row r="9" spans="2:18" ht="16.5" customHeight="1" x14ac:dyDescent="0.3">
      <c r="B9" s="3"/>
      <c r="C9" s="4" t="s">
        <v>90</v>
      </c>
      <c r="D9" s="24" t="s">
        <v>15</v>
      </c>
      <c r="E9" s="25">
        <v>20</v>
      </c>
      <c r="F9" s="26">
        <v>1.52</v>
      </c>
      <c r="G9" s="26">
        <v>0.16</v>
      </c>
      <c r="H9" s="26">
        <v>9.84</v>
      </c>
      <c r="I9" s="27">
        <v>47</v>
      </c>
      <c r="K9" s="3"/>
      <c r="L9" s="4" t="s">
        <v>90</v>
      </c>
      <c r="M9" s="24" t="s">
        <v>15</v>
      </c>
      <c r="N9" s="25">
        <v>20</v>
      </c>
      <c r="O9" s="26">
        <v>1.52</v>
      </c>
      <c r="P9" s="26">
        <v>0.16</v>
      </c>
      <c r="Q9" s="26">
        <v>9.84</v>
      </c>
      <c r="R9" s="27">
        <v>47</v>
      </c>
    </row>
    <row r="10" spans="2:18" ht="16.5" customHeight="1" x14ac:dyDescent="0.3">
      <c r="B10" s="3"/>
      <c r="C10" s="4" t="s">
        <v>91</v>
      </c>
      <c r="D10" s="24" t="s">
        <v>16</v>
      </c>
      <c r="E10" s="25">
        <v>200</v>
      </c>
      <c r="F10" s="26">
        <v>0.8</v>
      </c>
      <c r="G10" s="26">
        <v>0.8</v>
      </c>
      <c r="H10" s="26">
        <v>19.600000000000001</v>
      </c>
      <c r="I10" s="27">
        <v>94</v>
      </c>
      <c r="K10" s="3"/>
      <c r="L10" s="4" t="s">
        <v>91</v>
      </c>
      <c r="M10" s="24" t="s">
        <v>16</v>
      </c>
      <c r="N10" s="25">
        <v>200</v>
      </c>
      <c r="O10" s="26">
        <v>0.8</v>
      </c>
      <c r="P10" s="26">
        <v>0.8</v>
      </c>
      <c r="Q10" s="26">
        <v>19.600000000000001</v>
      </c>
      <c r="R10" s="27">
        <v>94</v>
      </c>
    </row>
    <row r="11" spans="2:18" ht="16.5" customHeight="1" x14ac:dyDescent="0.3">
      <c r="B11" s="61" t="s">
        <v>17</v>
      </c>
      <c r="C11" s="62"/>
      <c r="D11" s="62"/>
      <c r="E11" s="25">
        <f>SUM(E6:E10)</f>
        <v>710</v>
      </c>
      <c r="F11" s="26">
        <f>SUM(F6:F10)</f>
        <v>16.389999999999997</v>
      </c>
      <c r="G11" s="26">
        <f>SUM(G6:G10)</f>
        <v>15.570000000000002</v>
      </c>
      <c r="H11" s="26">
        <f>SUM(H6:H10)</f>
        <v>89.72</v>
      </c>
      <c r="I11" s="27">
        <f>SUM(I6:I10)</f>
        <v>531.55999999999995</v>
      </c>
      <c r="K11" s="61" t="s">
        <v>17</v>
      </c>
      <c r="L11" s="62"/>
      <c r="M11" s="62"/>
      <c r="N11" s="25">
        <f>SUM(N6:N10)</f>
        <v>710</v>
      </c>
      <c r="O11" s="26">
        <f>SUM(O6:O10)</f>
        <v>16.389999999999997</v>
      </c>
      <c r="P11" s="26">
        <f>SUM(P6:P10)</f>
        <v>15.570000000000002</v>
      </c>
      <c r="Q11" s="26">
        <f>SUM(Q6:Q10)</f>
        <v>89.72</v>
      </c>
      <c r="R11" s="27">
        <f>SUM(R6:R10)</f>
        <v>531.55999999999995</v>
      </c>
    </row>
    <row r="12" spans="2:18" ht="16.5" customHeight="1" x14ac:dyDescent="0.3">
      <c r="B12" s="59" t="s">
        <v>18</v>
      </c>
      <c r="C12" s="60"/>
      <c r="D12" s="60"/>
      <c r="E12" s="22"/>
      <c r="F12" s="22"/>
      <c r="G12" s="22"/>
      <c r="H12" s="22"/>
      <c r="I12" s="23"/>
      <c r="K12" s="59" t="s">
        <v>18</v>
      </c>
      <c r="L12" s="60"/>
      <c r="M12" s="60"/>
      <c r="N12" s="22"/>
      <c r="O12" s="22"/>
      <c r="P12" s="22"/>
      <c r="Q12" s="22"/>
      <c r="R12" s="23"/>
    </row>
    <row r="13" spans="2:18" ht="16.5" customHeight="1" x14ac:dyDescent="0.3">
      <c r="B13" s="3"/>
      <c r="C13" s="4" t="s">
        <v>92</v>
      </c>
      <c r="D13" s="24" t="s">
        <v>19</v>
      </c>
      <c r="E13" s="25">
        <v>60</v>
      </c>
      <c r="F13" s="26">
        <v>0.93</v>
      </c>
      <c r="G13" s="26">
        <v>3.05</v>
      </c>
      <c r="H13" s="26">
        <v>3</v>
      </c>
      <c r="I13" s="27">
        <v>44.01</v>
      </c>
      <c r="K13" s="3"/>
      <c r="L13" s="4" t="s">
        <v>92</v>
      </c>
      <c r="M13" s="24" t="s">
        <v>154</v>
      </c>
      <c r="N13" s="25">
        <v>100</v>
      </c>
      <c r="O13" s="26">
        <f>0.93*1.4</f>
        <v>1.302</v>
      </c>
      <c r="P13" s="26">
        <f>3.05*1.4</f>
        <v>4.2699999999999996</v>
      </c>
      <c r="Q13" s="26">
        <f>3*1.4</f>
        <v>4.1999999999999993</v>
      </c>
      <c r="R13" s="27">
        <f>44.01*1.4</f>
        <v>61.61399999999999</v>
      </c>
    </row>
    <row r="14" spans="2:18" ht="29.25" customHeight="1" x14ac:dyDescent="0.3">
      <c r="B14" s="3"/>
      <c r="C14" s="4" t="s">
        <v>93</v>
      </c>
      <c r="D14" s="24" t="s">
        <v>20</v>
      </c>
      <c r="E14" s="25">
        <v>250</v>
      </c>
      <c r="F14" s="26">
        <v>8.4600000000000009</v>
      </c>
      <c r="G14" s="26">
        <v>15.18</v>
      </c>
      <c r="H14" s="26">
        <v>17.72</v>
      </c>
      <c r="I14" s="27">
        <v>244.72</v>
      </c>
      <c r="K14" s="3"/>
      <c r="L14" s="4" t="s">
        <v>93</v>
      </c>
      <c r="M14" s="24" t="s">
        <v>20</v>
      </c>
      <c r="N14" s="25">
        <v>250</v>
      </c>
      <c r="O14" s="26">
        <v>8.4600000000000009</v>
      </c>
      <c r="P14" s="26">
        <v>15.18</v>
      </c>
      <c r="Q14" s="26">
        <v>17.72</v>
      </c>
      <c r="R14" s="27">
        <v>244.72</v>
      </c>
    </row>
    <row r="15" spans="2:18" ht="32.25" customHeight="1" x14ac:dyDescent="0.3">
      <c r="B15" s="3"/>
      <c r="C15" s="4" t="s">
        <v>94</v>
      </c>
      <c r="D15" s="24" t="s">
        <v>21</v>
      </c>
      <c r="E15" s="25">
        <v>105</v>
      </c>
      <c r="F15" s="26">
        <v>2.86</v>
      </c>
      <c r="G15" s="26">
        <v>6.9</v>
      </c>
      <c r="H15" s="26">
        <v>10.18</v>
      </c>
      <c r="I15" s="27">
        <v>203.07</v>
      </c>
      <c r="K15" s="3"/>
      <c r="L15" s="4" t="s">
        <v>94</v>
      </c>
      <c r="M15" s="24" t="s">
        <v>21</v>
      </c>
      <c r="N15" s="25">
        <v>105</v>
      </c>
      <c r="O15" s="26">
        <v>2.86</v>
      </c>
      <c r="P15" s="26">
        <v>6.9</v>
      </c>
      <c r="Q15" s="26">
        <v>10.18</v>
      </c>
      <c r="R15" s="27">
        <v>203.07</v>
      </c>
    </row>
    <row r="16" spans="2:18" ht="34.5" customHeight="1" x14ac:dyDescent="0.3">
      <c r="B16" s="3"/>
      <c r="C16" s="4" t="s">
        <v>95</v>
      </c>
      <c r="D16" s="24" t="s">
        <v>22</v>
      </c>
      <c r="E16" s="25">
        <v>150</v>
      </c>
      <c r="F16" s="26">
        <v>5.95</v>
      </c>
      <c r="G16" s="26">
        <v>5.68</v>
      </c>
      <c r="H16" s="26">
        <v>26.63</v>
      </c>
      <c r="I16" s="27">
        <v>183.76</v>
      </c>
      <c r="K16" s="3"/>
      <c r="L16" s="4" t="s">
        <v>95</v>
      </c>
      <c r="M16" s="24" t="s">
        <v>155</v>
      </c>
      <c r="N16" s="25">
        <v>180</v>
      </c>
      <c r="O16" s="26">
        <f>5.95*1.2</f>
        <v>7.14</v>
      </c>
      <c r="P16" s="26">
        <f>5.68*1.2</f>
        <v>6.8159999999999998</v>
      </c>
      <c r="Q16" s="26">
        <f>26.63*1.2</f>
        <v>31.955999999999996</v>
      </c>
      <c r="R16" s="27">
        <f>183.76*1.2</f>
        <v>220.51199999999997</v>
      </c>
    </row>
    <row r="17" spans="2:18" ht="16.5" customHeight="1" x14ac:dyDescent="0.3">
      <c r="B17" s="3"/>
      <c r="C17" s="4" t="s">
        <v>96</v>
      </c>
      <c r="D17" s="24" t="s">
        <v>23</v>
      </c>
      <c r="E17" s="25">
        <v>200</v>
      </c>
      <c r="F17" s="26">
        <v>1</v>
      </c>
      <c r="G17" s="26">
        <v>0.2</v>
      </c>
      <c r="H17" s="26">
        <v>20.2</v>
      </c>
      <c r="I17" s="27">
        <v>58</v>
      </c>
      <c r="K17" s="3"/>
      <c r="L17" s="4" t="s">
        <v>96</v>
      </c>
      <c r="M17" s="24" t="s">
        <v>23</v>
      </c>
      <c r="N17" s="25">
        <v>200</v>
      </c>
      <c r="O17" s="26">
        <v>1</v>
      </c>
      <c r="P17" s="26">
        <v>0.2</v>
      </c>
      <c r="Q17" s="26">
        <v>20.2</v>
      </c>
      <c r="R17" s="27">
        <v>58</v>
      </c>
    </row>
    <row r="18" spans="2:18" ht="16.5" customHeight="1" x14ac:dyDescent="0.3">
      <c r="B18" s="3"/>
      <c r="C18" s="4" t="s">
        <v>90</v>
      </c>
      <c r="D18" s="24" t="s">
        <v>15</v>
      </c>
      <c r="E18" s="25">
        <v>20</v>
      </c>
      <c r="F18" s="26">
        <v>1.52</v>
      </c>
      <c r="G18" s="26">
        <v>0.16</v>
      </c>
      <c r="H18" s="26">
        <v>9.84</v>
      </c>
      <c r="I18" s="27">
        <v>47</v>
      </c>
      <c r="K18" s="3"/>
      <c r="L18" s="4" t="s">
        <v>90</v>
      </c>
      <c r="M18" s="24" t="s">
        <v>15</v>
      </c>
      <c r="N18" s="25">
        <v>20</v>
      </c>
      <c r="O18" s="26">
        <v>1.52</v>
      </c>
      <c r="P18" s="26">
        <v>0.16</v>
      </c>
      <c r="Q18" s="26">
        <v>9.84</v>
      </c>
      <c r="R18" s="27">
        <v>47</v>
      </c>
    </row>
    <row r="19" spans="2:18" ht="16.5" customHeight="1" x14ac:dyDescent="0.3">
      <c r="B19" s="3"/>
      <c r="C19" s="4" t="s">
        <v>97</v>
      </c>
      <c r="D19" s="24" t="s">
        <v>24</v>
      </c>
      <c r="E19" s="12">
        <v>30</v>
      </c>
      <c r="F19" s="13">
        <f>8.6/2</f>
        <v>4.3</v>
      </c>
      <c r="G19" s="13">
        <f>1.98/2</f>
        <v>0.99</v>
      </c>
      <c r="H19" s="13">
        <f>36.98/2</f>
        <v>18.489999999999998</v>
      </c>
      <c r="I19" s="13">
        <f>155.4/2</f>
        <v>77.7</v>
      </c>
      <c r="K19" s="3"/>
      <c r="L19" s="10" t="s">
        <v>124</v>
      </c>
      <c r="M19" s="11" t="s">
        <v>56</v>
      </c>
      <c r="N19" s="12">
        <v>60</v>
      </c>
      <c r="O19" s="13">
        <v>8.6</v>
      </c>
      <c r="P19" s="13">
        <v>1.98</v>
      </c>
      <c r="Q19" s="13">
        <v>36.979999999999997</v>
      </c>
      <c r="R19" s="14">
        <v>155.4</v>
      </c>
    </row>
    <row r="20" spans="2:18" ht="16.5" customHeight="1" x14ac:dyDescent="0.3">
      <c r="B20" s="61" t="s">
        <v>25</v>
      </c>
      <c r="C20" s="62"/>
      <c r="D20" s="62"/>
      <c r="E20" s="25">
        <f>SUM(E13:E19)</f>
        <v>815</v>
      </c>
      <c r="F20" s="26">
        <f>SUM(F13:F19)</f>
        <v>25.02</v>
      </c>
      <c r="G20" s="26">
        <f>SUM(G13:G19)</f>
        <v>32.160000000000004</v>
      </c>
      <c r="H20" s="26">
        <f>SUM(H13:H19)</f>
        <v>106.06</v>
      </c>
      <c r="I20" s="27">
        <f>SUM(I13:I19)</f>
        <v>858.26</v>
      </c>
      <c r="K20" s="61" t="s">
        <v>25</v>
      </c>
      <c r="L20" s="63"/>
      <c r="M20" s="63"/>
      <c r="N20" s="50">
        <f>SUM(N13:N19)</f>
        <v>915</v>
      </c>
      <c r="O20" s="57">
        <f>SUM(O13:O19)</f>
        <v>30.881999999999998</v>
      </c>
      <c r="P20" s="57">
        <f>SUM(P13:P19)</f>
        <v>35.506</v>
      </c>
      <c r="Q20" s="57">
        <f>SUM(Q13:Q19)</f>
        <v>131.07599999999999</v>
      </c>
      <c r="R20" s="58">
        <f>SUM(R13:R19)</f>
        <v>990.31599999999992</v>
      </c>
    </row>
    <row r="21" spans="2:18" ht="16.5" customHeight="1" thickBot="1" x14ac:dyDescent="0.35">
      <c r="B21" s="64" t="s">
        <v>26</v>
      </c>
      <c r="C21" s="65"/>
      <c r="D21" s="65"/>
      <c r="E21" s="28">
        <f>E20+E11</f>
        <v>1525</v>
      </c>
      <c r="F21" s="29">
        <f t="shared" ref="F21:I21" si="0">F20+F11</f>
        <v>41.41</v>
      </c>
      <c r="G21" s="29">
        <f t="shared" si="0"/>
        <v>47.730000000000004</v>
      </c>
      <c r="H21" s="29">
        <f t="shared" si="0"/>
        <v>195.78</v>
      </c>
      <c r="I21" s="30">
        <f t="shared" si="0"/>
        <v>1389.82</v>
      </c>
      <c r="K21" s="64" t="s">
        <v>26</v>
      </c>
      <c r="L21" s="65"/>
      <c r="M21" s="65"/>
      <c r="N21" s="28">
        <f>N20+N11</f>
        <v>1625</v>
      </c>
      <c r="O21" s="29">
        <f t="shared" ref="O21" si="1">O20+O11</f>
        <v>47.271999999999991</v>
      </c>
      <c r="P21" s="29">
        <f t="shared" ref="P21" si="2">P20+P11</f>
        <v>51.076000000000001</v>
      </c>
      <c r="Q21" s="29">
        <f t="shared" ref="Q21" si="3">Q20+Q11</f>
        <v>220.79599999999999</v>
      </c>
      <c r="R21" s="30">
        <f t="shared" ref="R21" si="4">R20+R11</f>
        <v>1521.8759999999997</v>
      </c>
    </row>
    <row r="22" spans="2:18" ht="66" customHeight="1" x14ac:dyDescent="0.3">
      <c r="B22" s="2"/>
      <c r="C22" s="5"/>
      <c r="D22" s="31"/>
      <c r="E22" s="19"/>
      <c r="F22" s="18"/>
      <c r="G22" s="18"/>
      <c r="H22" s="18"/>
      <c r="I22" s="18"/>
      <c r="K22" s="2"/>
      <c r="L22" s="5"/>
      <c r="M22" s="31"/>
      <c r="N22" s="19"/>
      <c r="O22" s="18"/>
      <c r="P22" s="18"/>
      <c r="Q22" s="18"/>
      <c r="R22" s="18"/>
    </row>
    <row r="23" spans="2:18" ht="16.5" customHeight="1" thickBot="1" x14ac:dyDescent="0.35">
      <c r="B23" s="67" t="s">
        <v>0</v>
      </c>
      <c r="C23" s="67"/>
      <c r="D23" s="68"/>
      <c r="E23" s="17" t="s">
        <v>1</v>
      </c>
      <c r="F23" s="18">
        <v>1</v>
      </c>
      <c r="G23" s="19"/>
      <c r="H23" s="17" t="s">
        <v>2</v>
      </c>
      <c r="I23" s="20" t="s">
        <v>27</v>
      </c>
      <c r="K23" s="67" t="s">
        <v>153</v>
      </c>
      <c r="L23" s="67"/>
      <c r="M23" s="68"/>
      <c r="N23" s="17" t="s">
        <v>1</v>
      </c>
      <c r="O23" s="18">
        <v>1</v>
      </c>
      <c r="P23" s="19"/>
      <c r="Q23" s="17" t="s">
        <v>2</v>
      </c>
      <c r="R23" s="20" t="s">
        <v>27</v>
      </c>
    </row>
    <row r="24" spans="2:18" ht="16.5" customHeight="1" x14ac:dyDescent="0.3">
      <c r="B24" s="69" t="s">
        <v>4</v>
      </c>
      <c r="C24" s="71" t="s">
        <v>86</v>
      </c>
      <c r="D24" s="73" t="s">
        <v>5</v>
      </c>
      <c r="E24" s="75" t="s">
        <v>6</v>
      </c>
      <c r="F24" s="77" t="s">
        <v>7</v>
      </c>
      <c r="G24" s="77"/>
      <c r="H24" s="77"/>
      <c r="I24" s="78" t="s">
        <v>85</v>
      </c>
      <c r="K24" s="69" t="s">
        <v>4</v>
      </c>
      <c r="L24" s="71" t="s">
        <v>86</v>
      </c>
      <c r="M24" s="73" t="s">
        <v>5</v>
      </c>
      <c r="N24" s="75" t="s">
        <v>6</v>
      </c>
      <c r="O24" s="77" t="s">
        <v>7</v>
      </c>
      <c r="P24" s="77"/>
      <c r="Q24" s="77"/>
      <c r="R24" s="78" t="s">
        <v>85</v>
      </c>
    </row>
    <row r="25" spans="2:18" ht="19.5" customHeight="1" x14ac:dyDescent="0.3">
      <c r="B25" s="70"/>
      <c r="C25" s="72"/>
      <c r="D25" s="74"/>
      <c r="E25" s="76"/>
      <c r="F25" s="21" t="s">
        <v>8</v>
      </c>
      <c r="G25" s="21" t="s">
        <v>9</v>
      </c>
      <c r="H25" s="21" t="s">
        <v>10</v>
      </c>
      <c r="I25" s="79"/>
      <c r="K25" s="70"/>
      <c r="L25" s="72"/>
      <c r="M25" s="74"/>
      <c r="N25" s="76"/>
      <c r="O25" s="21" t="s">
        <v>8</v>
      </c>
      <c r="P25" s="21" t="s">
        <v>9</v>
      </c>
      <c r="Q25" s="21" t="s">
        <v>10</v>
      </c>
      <c r="R25" s="79"/>
    </row>
    <row r="26" spans="2:18" x14ac:dyDescent="0.3">
      <c r="B26" s="6" t="s">
        <v>11</v>
      </c>
      <c r="C26" s="7"/>
      <c r="D26" s="32"/>
      <c r="E26" s="22"/>
      <c r="F26" s="22"/>
      <c r="G26" s="22"/>
      <c r="H26" s="22"/>
      <c r="I26" s="23"/>
      <c r="K26" s="6" t="s">
        <v>11</v>
      </c>
      <c r="L26" s="7"/>
      <c r="M26" s="32"/>
      <c r="N26" s="22"/>
      <c r="O26" s="22"/>
      <c r="P26" s="22"/>
      <c r="Q26" s="22"/>
      <c r="R26" s="23"/>
    </row>
    <row r="27" spans="2:18" ht="16.5" customHeight="1" x14ac:dyDescent="0.3">
      <c r="B27" s="3"/>
      <c r="C27" s="4" t="s">
        <v>98</v>
      </c>
      <c r="D27" s="24" t="s">
        <v>28</v>
      </c>
      <c r="E27" s="25">
        <v>50</v>
      </c>
      <c r="F27" s="26">
        <v>0.42</v>
      </c>
      <c r="G27" s="26">
        <v>0.06</v>
      </c>
      <c r="H27" s="26">
        <v>1.1399999999999999</v>
      </c>
      <c r="I27" s="27">
        <v>6.6</v>
      </c>
      <c r="K27" s="3"/>
      <c r="L27" s="4" t="s">
        <v>98</v>
      </c>
      <c r="M27" s="24" t="s">
        <v>28</v>
      </c>
      <c r="N27" s="25">
        <v>50</v>
      </c>
      <c r="O27" s="26">
        <v>0.42</v>
      </c>
      <c r="P27" s="26">
        <v>0.06</v>
      </c>
      <c r="Q27" s="26">
        <v>1.1399999999999999</v>
      </c>
      <c r="R27" s="27">
        <v>6.6</v>
      </c>
    </row>
    <row r="28" spans="2:18" ht="33.75" customHeight="1" x14ac:dyDescent="0.3">
      <c r="B28" s="3"/>
      <c r="C28" s="4" t="s">
        <v>99</v>
      </c>
      <c r="D28" s="24" t="s">
        <v>29</v>
      </c>
      <c r="E28" s="25">
        <v>250</v>
      </c>
      <c r="F28" s="26">
        <v>15.2</v>
      </c>
      <c r="G28" s="26">
        <v>35.35</v>
      </c>
      <c r="H28" s="26">
        <v>28.1</v>
      </c>
      <c r="I28" s="27">
        <v>498.32</v>
      </c>
      <c r="K28" s="3"/>
      <c r="L28" s="4" t="s">
        <v>99</v>
      </c>
      <c r="M28" s="24" t="s">
        <v>29</v>
      </c>
      <c r="N28" s="25">
        <v>250</v>
      </c>
      <c r="O28" s="26">
        <v>15.2</v>
      </c>
      <c r="P28" s="26">
        <v>35.35</v>
      </c>
      <c r="Q28" s="26">
        <v>28.1</v>
      </c>
      <c r="R28" s="27">
        <v>498.32</v>
      </c>
    </row>
    <row r="29" spans="2:18" ht="16.5" customHeight="1" x14ac:dyDescent="0.3">
      <c r="B29" s="3"/>
      <c r="C29" s="4" t="s">
        <v>100</v>
      </c>
      <c r="D29" s="24" t="s">
        <v>30</v>
      </c>
      <c r="E29" s="25">
        <v>42</v>
      </c>
      <c r="F29" s="26">
        <v>4.25</v>
      </c>
      <c r="G29" s="26">
        <v>5.65</v>
      </c>
      <c r="H29" s="26">
        <v>34.85</v>
      </c>
      <c r="I29" s="27">
        <v>207</v>
      </c>
      <c r="K29" s="3"/>
      <c r="L29" s="4" t="s">
        <v>100</v>
      </c>
      <c r="M29" s="24" t="s">
        <v>30</v>
      </c>
      <c r="N29" s="25">
        <v>42</v>
      </c>
      <c r="O29" s="26">
        <v>4.25</v>
      </c>
      <c r="P29" s="26">
        <v>5.65</v>
      </c>
      <c r="Q29" s="26">
        <v>34.85</v>
      </c>
      <c r="R29" s="27">
        <v>207</v>
      </c>
    </row>
    <row r="30" spans="2:18" ht="16.5" customHeight="1" x14ac:dyDescent="0.3">
      <c r="B30" s="3"/>
      <c r="C30" s="4" t="s">
        <v>101</v>
      </c>
      <c r="D30" s="24" t="s">
        <v>31</v>
      </c>
      <c r="E30" s="25">
        <v>200</v>
      </c>
      <c r="F30" s="26">
        <v>1.65</v>
      </c>
      <c r="G30" s="26">
        <v>1.3</v>
      </c>
      <c r="H30" s="26">
        <v>3.92</v>
      </c>
      <c r="I30" s="27">
        <v>49.37</v>
      </c>
      <c r="K30" s="3"/>
      <c r="L30" s="4" t="s">
        <v>101</v>
      </c>
      <c r="M30" s="24" t="s">
        <v>31</v>
      </c>
      <c r="N30" s="25">
        <v>200</v>
      </c>
      <c r="O30" s="26">
        <v>1.65</v>
      </c>
      <c r="P30" s="26">
        <v>1.3</v>
      </c>
      <c r="Q30" s="26">
        <v>3.92</v>
      </c>
      <c r="R30" s="27">
        <v>49.37</v>
      </c>
    </row>
    <row r="31" spans="2:18" ht="16.5" customHeight="1" x14ac:dyDescent="0.3">
      <c r="B31" s="3"/>
      <c r="C31" s="4" t="s">
        <v>90</v>
      </c>
      <c r="D31" s="24" t="s">
        <v>15</v>
      </c>
      <c r="E31" s="25">
        <v>20</v>
      </c>
      <c r="F31" s="26">
        <v>1.52</v>
      </c>
      <c r="G31" s="26">
        <v>0.16</v>
      </c>
      <c r="H31" s="26">
        <v>9.84</v>
      </c>
      <c r="I31" s="27">
        <v>47</v>
      </c>
      <c r="K31" s="3"/>
      <c r="L31" s="4" t="s">
        <v>90</v>
      </c>
      <c r="M31" s="24" t="s">
        <v>15</v>
      </c>
      <c r="N31" s="25">
        <v>20</v>
      </c>
      <c r="O31" s="26">
        <v>1.52</v>
      </c>
      <c r="P31" s="26">
        <v>0.16</v>
      </c>
      <c r="Q31" s="26">
        <v>9.84</v>
      </c>
      <c r="R31" s="27">
        <v>47</v>
      </c>
    </row>
    <row r="32" spans="2:18" ht="16.5" customHeight="1" x14ac:dyDescent="0.3">
      <c r="B32" s="61" t="s">
        <v>17</v>
      </c>
      <c r="C32" s="62"/>
      <c r="D32" s="62"/>
      <c r="E32" s="25">
        <f>SUM(E27:E31)</f>
        <v>562</v>
      </c>
      <c r="F32" s="26">
        <f>SUM(F27:F31)</f>
        <v>23.039999999999996</v>
      </c>
      <c r="G32" s="26">
        <f>SUM(G27:G31)</f>
        <v>42.519999999999996</v>
      </c>
      <c r="H32" s="26">
        <f>SUM(H27:H31)</f>
        <v>77.850000000000009</v>
      </c>
      <c r="I32" s="27">
        <f>SUM(I27:I31)</f>
        <v>808.29000000000008</v>
      </c>
      <c r="K32" s="61" t="s">
        <v>17</v>
      </c>
      <c r="L32" s="62"/>
      <c r="M32" s="62"/>
      <c r="N32" s="25">
        <f>SUM(N27:N31)</f>
        <v>562</v>
      </c>
      <c r="O32" s="26">
        <f>SUM(O27:O31)</f>
        <v>23.039999999999996</v>
      </c>
      <c r="P32" s="26">
        <f>SUM(P27:P31)</f>
        <v>42.519999999999996</v>
      </c>
      <c r="Q32" s="26">
        <f>SUM(Q27:Q31)</f>
        <v>77.850000000000009</v>
      </c>
      <c r="R32" s="27">
        <f>SUM(R27:R31)</f>
        <v>808.29000000000008</v>
      </c>
    </row>
    <row r="33" spans="2:18" ht="16.5" customHeight="1" x14ac:dyDescent="0.3">
      <c r="B33" s="6" t="s">
        <v>18</v>
      </c>
      <c r="C33" s="7"/>
      <c r="D33" s="32"/>
      <c r="E33" s="22"/>
      <c r="F33" s="22"/>
      <c r="G33" s="22"/>
      <c r="H33" s="22"/>
      <c r="I33" s="23"/>
      <c r="K33" s="6" t="s">
        <v>18</v>
      </c>
      <c r="L33" s="7"/>
      <c r="M33" s="32"/>
      <c r="N33" s="22"/>
      <c r="O33" s="22"/>
      <c r="P33" s="22"/>
      <c r="Q33" s="22"/>
      <c r="R33" s="23"/>
    </row>
    <row r="34" spans="2:18" ht="16.5" customHeight="1" x14ac:dyDescent="0.3">
      <c r="B34" s="3"/>
      <c r="C34" s="4" t="s">
        <v>102</v>
      </c>
      <c r="D34" s="24" t="s">
        <v>32</v>
      </c>
      <c r="E34" s="25">
        <v>60</v>
      </c>
      <c r="F34" s="26">
        <v>0.59</v>
      </c>
      <c r="G34" s="26">
        <v>5.08</v>
      </c>
      <c r="H34" s="26">
        <v>3.72</v>
      </c>
      <c r="I34" s="27">
        <v>105.74</v>
      </c>
      <c r="K34" s="3"/>
      <c r="L34" s="10" t="s">
        <v>102</v>
      </c>
      <c r="M34" s="11" t="s">
        <v>156</v>
      </c>
      <c r="N34" s="12">
        <v>100</v>
      </c>
      <c r="O34" s="13">
        <f>0.59*1.4</f>
        <v>0.82599999999999996</v>
      </c>
      <c r="P34" s="13">
        <f>5.08*1.4</f>
        <v>7.1119999999999992</v>
      </c>
      <c r="Q34" s="13">
        <f>3.72*1.4</f>
        <v>5.2080000000000002</v>
      </c>
      <c r="R34" s="14">
        <f>105.74*1.4</f>
        <v>148.03599999999997</v>
      </c>
    </row>
    <row r="35" spans="2:18" ht="33.75" customHeight="1" x14ac:dyDescent="0.3">
      <c r="B35" s="3"/>
      <c r="C35" s="4" t="s">
        <v>103</v>
      </c>
      <c r="D35" s="24" t="s">
        <v>33</v>
      </c>
      <c r="E35" s="25">
        <v>250</v>
      </c>
      <c r="F35" s="26">
        <v>4.37</v>
      </c>
      <c r="G35" s="26">
        <v>11.27</v>
      </c>
      <c r="H35" s="26">
        <v>7.5</v>
      </c>
      <c r="I35" s="27">
        <v>153.96</v>
      </c>
      <c r="K35" s="3"/>
      <c r="L35" s="4" t="s">
        <v>103</v>
      </c>
      <c r="M35" s="24" t="s">
        <v>33</v>
      </c>
      <c r="N35" s="25">
        <v>250</v>
      </c>
      <c r="O35" s="26">
        <v>4.37</v>
      </c>
      <c r="P35" s="26">
        <v>11.27</v>
      </c>
      <c r="Q35" s="26">
        <v>7.5</v>
      </c>
      <c r="R35" s="27">
        <v>153.96</v>
      </c>
    </row>
    <row r="36" spans="2:18" ht="16.5" customHeight="1" x14ac:dyDescent="0.3">
      <c r="B36" s="3"/>
      <c r="C36" s="4" t="s">
        <v>104</v>
      </c>
      <c r="D36" s="24" t="s">
        <v>34</v>
      </c>
      <c r="E36" s="25">
        <v>100</v>
      </c>
      <c r="F36" s="26">
        <v>14.5</v>
      </c>
      <c r="G36" s="26">
        <v>7.78</v>
      </c>
      <c r="H36" s="26">
        <v>19.850000000000001</v>
      </c>
      <c r="I36" s="27">
        <v>209.6</v>
      </c>
      <c r="K36" s="3"/>
      <c r="L36" s="4" t="s">
        <v>104</v>
      </c>
      <c r="M36" s="24" t="s">
        <v>34</v>
      </c>
      <c r="N36" s="25">
        <v>100</v>
      </c>
      <c r="O36" s="26">
        <v>14.5</v>
      </c>
      <c r="P36" s="26">
        <v>7.78</v>
      </c>
      <c r="Q36" s="26">
        <v>19.850000000000001</v>
      </c>
      <c r="R36" s="27">
        <v>209.6</v>
      </c>
    </row>
    <row r="37" spans="2:18" ht="29.25" customHeight="1" x14ac:dyDescent="0.3">
      <c r="B37" s="3"/>
      <c r="C37" s="4" t="s">
        <v>105</v>
      </c>
      <c r="D37" s="24" t="s">
        <v>35</v>
      </c>
      <c r="E37" s="25">
        <v>150</v>
      </c>
      <c r="F37" s="26">
        <v>4.79</v>
      </c>
      <c r="G37" s="26">
        <v>4.29</v>
      </c>
      <c r="H37" s="26">
        <v>27.44</v>
      </c>
      <c r="I37" s="27">
        <v>187.84</v>
      </c>
      <c r="K37" s="3"/>
      <c r="L37" s="10" t="s">
        <v>105</v>
      </c>
      <c r="M37" s="11" t="s">
        <v>67</v>
      </c>
      <c r="N37" s="12">
        <v>180</v>
      </c>
      <c r="O37" s="13">
        <f>4.79*1.2</f>
        <v>5.7480000000000002</v>
      </c>
      <c r="P37" s="13">
        <f>4.29*1.2</f>
        <v>5.1479999999999997</v>
      </c>
      <c r="Q37" s="13">
        <f>27.44*1.2</f>
        <v>32.927999999999997</v>
      </c>
      <c r="R37" s="14">
        <f>187.84*1.2</f>
        <v>225.40799999999999</v>
      </c>
    </row>
    <row r="38" spans="2:18" ht="16.5" customHeight="1" x14ac:dyDescent="0.3">
      <c r="B38" s="3"/>
      <c r="C38" s="4" t="s">
        <v>106</v>
      </c>
      <c r="D38" s="24" t="s">
        <v>36</v>
      </c>
      <c r="E38" s="25">
        <v>200</v>
      </c>
      <c r="F38" s="26">
        <v>0.12</v>
      </c>
      <c r="G38" s="26">
        <v>0.12</v>
      </c>
      <c r="H38" s="26">
        <v>4.76</v>
      </c>
      <c r="I38" s="27">
        <v>35.28</v>
      </c>
      <c r="K38" s="3"/>
      <c r="L38" s="4" t="s">
        <v>106</v>
      </c>
      <c r="M38" s="24" t="s">
        <v>36</v>
      </c>
      <c r="N38" s="25">
        <v>200</v>
      </c>
      <c r="O38" s="26">
        <v>0.12</v>
      </c>
      <c r="P38" s="26">
        <v>0.12</v>
      </c>
      <c r="Q38" s="26">
        <v>4.76</v>
      </c>
      <c r="R38" s="27">
        <v>35.28</v>
      </c>
    </row>
    <row r="39" spans="2:18" ht="16.5" customHeight="1" x14ac:dyDescent="0.3">
      <c r="B39" s="3"/>
      <c r="C39" s="4" t="s">
        <v>90</v>
      </c>
      <c r="D39" s="24" t="s">
        <v>15</v>
      </c>
      <c r="E39" s="25">
        <v>20</v>
      </c>
      <c r="F39" s="26">
        <v>1.52</v>
      </c>
      <c r="G39" s="26">
        <v>0.16</v>
      </c>
      <c r="H39" s="26">
        <v>9.84</v>
      </c>
      <c r="I39" s="27">
        <v>47</v>
      </c>
      <c r="K39" s="3"/>
      <c r="L39" s="4" t="s">
        <v>90</v>
      </c>
      <c r="M39" s="24" t="s">
        <v>15</v>
      </c>
      <c r="N39" s="25">
        <v>20</v>
      </c>
      <c r="O39" s="26">
        <v>1.52</v>
      </c>
      <c r="P39" s="26">
        <v>0.16</v>
      </c>
      <c r="Q39" s="26">
        <v>9.84</v>
      </c>
      <c r="R39" s="27">
        <v>47</v>
      </c>
    </row>
    <row r="40" spans="2:18" ht="16.5" customHeight="1" x14ac:dyDescent="0.3">
      <c r="B40" s="3"/>
      <c r="C40" s="10" t="s">
        <v>124</v>
      </c>
      <c r="D40" s="11" t="s">
        <v>56</v>
      </c>
      <c r="E40" s="12">
        <v>60</v>
      </c>
      <c r="F40" s="13">
        <v>8.6</v>
      </c>
      <c r="G40" s="13">
        <v>1.98</v>
      </c>
      <c r="H40" s="13">
        <v>36.979999999999997</v>
      </c>
      <c r="I40" s="14">
        <v>155.4</v>
      </c>
      <c r="K40" s="3"/>
      <c r="L40" s="10" t="s">
        <v>124</v>
      </c>
      <c r="M40" s="11" t="s">
        <v>56</v>
      </c>
      <c r="N40" s="12">
        <v>60</v>
      </c>
      <c r="O40" s="13">
        <v>8.6</v>
      </c>
      <c r="P40" s="13">
        <v>1.98</v>
      </c>
      <c r="Q40" s="13">
        <v>36.979999999999997</v>
      </c>
      <c r="R40" s="14">
        <v>155.4</v>
      </c>
    </row>
    <row r="41" spans="2:18" ht="16.5" customHeight="1" x14ac:dyDescent="0.3">
      <c r="B41" s="61" t="s">
        <v>25</v>
      </c>
      <c r="C41" s="63"/>
      <c r="D41" s="63"/>
      <c r="E41" s="54">
        <f>SUM(E34:E40)</f>
        <v>840</v>
      </c>
      <c r="F41" s="51">
        <f>SUM(F34:F40)</f>
        <v>34.49</v>
      </c>
      <c r="G41" s="51">
        <f>SUM(G34:G40)</f>
        <v>30.680000000000003</v>
      </c>
      <c r="H41" s="51">
        <f>SUM(H34:H40)</f>
        <v>110.09</v>
      </c>
      <c r="I41" s="52">
        <f>SUM(I34:I40)</f>
        <v>894.81999999999994</v>
      </c>
      <c r="K41" s="61" t="s">
        <v>25</v>
      </c>
      <c r="L41" s="63"/>
      <c r="M41" s="63"/>
      <c r="N41" s="54">
        <f>SUM(N34:N40)</f>
        <v>910</v>
      </c>
      <c r="O41" s="51">
        <f>SUM(O34:O40)</f>
        <v>35.683999999999997</v>
      </c>
      <c r="P41" s="51">
        <f>SUM(P34:P40)</f>
        <v>33.57</v>
      </c>
      <c r="Q41" s="51">
        <f>SUM(Q34:Q40)</f>
        <v>117.066</v>
      </c>
      <c r="R41" s="52">
        <f>SUM(R34:R40)</f>
        <v>974.68399999999997</v>
      </c>
    </row>
    <row r="42" spans="2:18" ht="16.5" customHeight="1" thickBot="1" x14ac:dyDescent="0.35">
      <c r="B42" s="64" t="s">
        <v>26</v>
      </c>
      <c r="C42" s="65"/>
      <c r="D42" s="65"/>
      <c r="E42" s="36">
        <f>E41+E32</f>
        <v>1402</v>
      </c>
      <c r="F42" s="37">
        <f t="shared" ref="F42:I42" si="5">F41+F32</f>
        <v>57.53</v>
      </c>
      <c r="G42" s="37">
        <f t="shared" si="5"/>
        <v>73.2</v>
      </c>
      <c r="H42" s="37">
        <f t="shared" si="5"/>
        <v>187.94</v>
      </c>
      <c r="I42" s="41">
        <f t="shared" si="5"/>
        <v>1703.1100000000001</v>
      </c>
      <c r="K42" s="64" t="s">
        <v>26</v>
      </c>
      <c r="L42" s="65"/>
      <c r="M42" s="65"/>
      <c r="N42" s="36">
        <f>N41+N32</f>
        <v>1472</v>
      </c>
      <c r="O42" s="37">
        <f t="shared" ref="O42" si="6">O41+O32</f>
        <v>58.72399999999999</v>
      </c>
      <c r="P42" s="37">
        <f t="shared" ref="P42" si="7">P41+P32</f>
        <v>76.09</v>
      </c>
      <c r="Q42" s="37">
        <f t="shared" ref="Q42" si="8">Q41+Q32</f>
        <v>194.916</v>
      </c>
      <c r="R42" s="37">
        <f t="shared" ref="R42" si="9">R41+R32</f>
        <v>1782.9740000000002</v>
      </c>
    </row>
    <row r="43" spans="2:18" ht="102.75" customHeight="1" x14ac:dyDescent="0.3">
      <c r="B43" s="2"/>
      <c r="C43" s="5"/>
      <c r="D43" s="31"/>
      <c r="E43" s="19"/>
      <c r="F43" s="18"/>
      <c r="G43" s="18"/>
      <c r="H43" s="18"/>
      <c r="I43" s="18"/>
      <c r="K43" s="2"/>
      <c r="L43" s="5"/>
      <c r="M43" s="31"/>
      <c r="N43" s="19"/>
      <c r="O43" s="18"/>
      <c r="P43" s="18"/>
      <c r="Q43" s="18"/>
      <c r="R43" s="18"/>
    </row>
    <row r="44" spans="2:18" ht="22.5" customHeight="1" thickBot="1" x14ac:dyDescent="0.35">
      <c r="B44" s="67" t="s">
        <v>0</v>
      </c>
      <c r="C44" s="67"/>
      <c r="D44" s="68"/>
      <c r="E44" s="17" t="s">
        <v>1</v>
      </c>
      <c r="F44" s="18">
        <v>1</v>
      </c>
      <c r="G44" s="19"/>
      <c r="H44" s="17" t="s">
        <v>2</v>
      </c>
      <c r="I44" s="20" t="s">
        <v>37</v>
      </c>
      <c r="K44" s="67" t="s">
        <v>153</v>
      </c>
      <c r="L44" s="67"/>
      <c r="M44" s="68"/>
      <c r="N44" s="17" t="s">
        <v>1</v>
      </c>
      <c r="O44" s="18">
        <v>1</v>
      </c>
      <c r="P44" s="19"/>
      <c r="Q44" s="17" t="s">
        <v>2</v>
      </c>
      <c r="R44" s="20" t="s">
        <v>37</v>
      </c>
    </row>
    <row r="45" spans="2:18" ht="16.5" customHeight="1" x14ac:dyDescent="0.3">
      <c r="B45" s="69" t="s">
        <v>4</v>
      </c>
      <c r="C45" s="71" t="s">
        <v>86</v>
      </c>
      <c r="D45" s="73" t="s">
        <v>5</v>
      </c>
      <c r="E45" s="75" t="s">
        <v>6</v>
      </c>
      <c r="F45" s="77" t="s">
        <v>7</v>
      </c>
      <c r="G45" s="77"/>
      <c r="H45" s="77"/>
      <c r="I45" s="78" t="s">
        <v>85</v>
      </c>
      <c r="K45" s="69" t="s">
        <v>4</v>
      </c>
      <c r="L45" s="71" t="s">
        <v>86</v>
      </c>
      <c r="M45" s="73" t="s">
        <v>5</v>
      </c>
      <c r="N45" s="75" t="s">
        <v>6</v>
      </c>
      <c r="O45" s="77" t="s">
        <v>7</v>
      </c>
      <c r="P45" s="77"/>
      <c r="Q45" s="77"/>
      <c r="R45" s="78" t="s">
        <v>85</v>
      </c>
    </row>
    <row r="46" spans="2:18" ht="31.5" customHeight="1" x14ac:dyDescent="0.3">
      <c r="B46" s="70"/>
      <c r="C46" s="72"/>
      <c r="D46" s="74"/>
      <c r="E46" s="76"/>
      <c r="F46" s="21" t="s">
        <v>8</v>
      </c>
      <c r="G46" s="21" t="s">
        <v>9</v>
      </c>
      <c r="H46" s="21" t="s">
        <v>10</v>
      </c>
      <c r="I46" s="79"/>
      <c r="K46" s="70"/>
      <c r="L46" s="72"/>
      <c r="M46" s="74"/>
      <c r="N46" s="76"/>
      <c r="O46" s="21" t="s">
        <v>8</v>
      </c>
      <c r="P46" s="21" t="s">
        <v>9</v>
      </c>
      <c r="Q46" s="21" t="s">
        <v>10</v>
      </c>
      <c r="R46" s="79"/>
    </row>
    <row r="47" spans="2:18" x14ac:dyDescent="0.3">
      <c r="B47" s="6" t="s">
        <v>11</v>
      </c>
      <c r="C47" s="7"/>
      <c r="D47" s="32"/>
      <c r="E47" s="22"/>
      <c r="F47" s="22"/>
      <c r="G47" s="22"/>
      <c r="H47" s="22"/>
      <c r="I47" s="23"/>
      <c r="K47" s="6" t="s">
        <v>11</v>
      </c>
      <c r="L47" s="7"/>
      <c r="M47" s="32"/>
      <c r="N47" s="22"/>
      <c r="O47" s="22"/>
      <c r="P47" s="22"/>
      <c r="Q47" s="22"/>
      <c r="R47" s="23"/>
    </row>
    <row r="48" spans="2:18" ht="16.5" customHeight="1" x14ac:dyDescent="0.3">
      <c r="B48" s="3"/>
      <c r="C48" s="4" t="s">
        <v>107</v>
      </c>
      <c r="D48" s="24" t="s">
        <v>38</v>
      </c>
      <c r="E48" s="25">
        <v>250</v>
      </c>
      <c r="F48" s="26">
        <v>7.6</v>
      </c>
      <c r="G48" s="26">
        <v>8.2100000000000009</v>
      </c>
      <c r="H48" s="26">
        <v>34.950000000000003</v>
      </c>
      <c r="I48" s="27">
        <v>257.04000000000002</v>
      </c>
      <c r="K48" s="3"/>
      <c r="L48" s="4" t="s">
        <v>107</v>
      </c>
      <c r="M48" s="24" t="s">
        <v>38</v>
      </c>
      <c r="N48" s="25">
        <v>250</v>
      </c>
      <c r="O48" s="26">
        <v>7.6</v>
      </c>
      <c r="P48" s="26">
        <v>8.2100000000000009</v>
      </c>
      <c r="Q48" s="26">
        <v>34.950000000000003</v>
      </c>
      <c r="R48" s="27">
        <v>257.04000000000002</v>
      </c>
    </row>
    <row r="49" spans="2:18" ht="16.5" customHeight="1" x14ac:dyDescent="0.3">
      <c r="B49" s="3"/>
      <c r="C49" s="4" t="s">
        <v>108</v>
      </c>
      <c r="D49" s="24" t="s">
        <v>39</v>
      </c>
      <c r="E49" s="25">
        <v>200</v>
      </c>
      <c r="F49" s="26">
        <v>4.87</v>
      </c>
      <c r="G49" s="26">
        <v>3.86</v>
      </c>
      <c r="H49" s="26">
        <v>11.51</v>
      </c>
      <c r="I49" s="27">
        <v>121.8</v>
      </c>
      <c r="K49" s="3"/>
      <c r="L49" s="4" t="s">
        <v>108</v>
      </c>
      <c r="M49" s="24" t="s">
        <v>39</v>
      </c>
      <c r="N49" s="25">
        <v>200</v>
      </c>
      <c r="O49" s="26">
        <v>4.87</v>
      </c>
      <c r="P49" s="26">
        <v>3.86</v>
      </c>
      <c r="Q49" s="26">
        <v>11.51</v>
      </c>
      <c r="R49" s="27">
        <v>121.8</v>
      </c>
    </row>
    <row r="50" spans="2:18" ht="16.5" customHeight="1" x14ac:dyDescent="0.3">
      <c r="B50" s="3"/>
      <c r="C50" s="4" t="s">
        <v>90</v>
      </c>
      <c r="D50" s="24" t="s">
        <v>15</v>
      </c>
      <c r="E50" s="25">
        <v>20</v>
      </c>
      <c r="F50" s="26">
        <v>1.52</v>
      </c>
      <c r="G50" s="26">
        <v>0.16</v>
      </c>
      <c r="H50" s="26">
        <v>9.84</v>
      </c>
      <c r="I50" s="27">
        <v>47</v>
      </c>
      <c r="K50" s="3"/>
      <c r="L50" s="4" t="s">
        <v>90</v>
      </c>
      <c r="M50" s="24" t="s">
        <v>15</v>
      </c>
      <c r="N50" s="25">
        <v>20</v>
      </c>
      <c r="O50" s="26">
        <v>1.52</v>
      </c>
      <c r="P50" s="26">
        <v>0.16</v>
      </c>
      <c r="Q50" s="26">
        <v>9.84</v>
      </c>
      <c r="R50" s="27">
        <v>47</v>
      </c>
    </row>
    <row r="51" spans="2:18" ht="16.5" customHeight="1" x14ac:dyDescent="0.3">
      <c r="B51" s="3"/>
      <c r="C51" s="4" t="s">
        <v>109</v>
      </c>
      <c r="D51" s="24" t="s">
        <v>40</v>
      </c>
      <c r="E51" s="25">
        <v>200</v>
      </c>
      <c r="F51" s="26">
        <v>10</v>
      </c>
      <c r="G51" s="26">
        <v>5</v>
      </c>
      <c r="H51" s="26">
        <v>28.6</v>
      </c>
      <c r="I51" s="27">
        <v>180</v>
      </c>
      <c r="K51" s="3"/>
      <c r="L51" s="4" t="s">
        <v>109</v>
      </c>
      <c r="M51" s="24" t="s">
        <v>40</v>
      </c>
      <c r="N51" s="25">
        <v>200</v>
      </c>
      <c r="O51" s="26">
        <v>10</v>
      </c>
      <c r="P51" s="26">
        <v>5</v>
      </c>
      <c r="Q51" s="26">
        <v>28.6</v>
      </c>
      <c r="R51" s="27">
        <v>180</v>
      </c>
    </row>
    <row r="52" spans="2:18" ht="16.5" customHeight="1" x14ac:dyDescent="0.3">
      <c r="B52" s="61" t="s">
        <v>17</v>
      </c>
      <c r="C52" s="62"/>
      <c r="D52" s="62"/>
      <c r="E52" s="25">
        <f>SUM(E48:E51)</f>
        <v>670</v>
      </c>
      <c r="F52" s="26">
        <f>SUM(F48:F51)</f>
        <v>23.99</v>
      </c>
      <c r="G52" s="26">
        <f>SUM(G48:G51)</f>
        <v>17.23</v>
      </c>
      <c r="H52" s="26">
        <f>SUM(H48:H51)</f>
        <v>84.9</v>
      </c>
      <c r="I52" s="27">
        <f>SUM(I48:I51)</f>
        <v>605.84</v>
      </c>
      <c r="K52" s="61" t="s">
        <v>17</v>
      </c>
      <c r="L52" s="62"/>
      <c r="M52" s="62"/>
      <c r="N52" s="25">
        <f>SUM(N48:N51)</f>
        <v>670</v>
      </c>
      <c r="O52" s="26">
        <f>SUM(O48:O51)</f>
        <v>23.99</v>
      </c>
      <c r="P52" s="26">
        <f>SUM(P48:P51)</f>
        <v>17.23</v>
      </c>
      <c r="Q52" s="26">
        <f>SUM(Q48:Q51)</f>
        <v>84.9</v>
      </c>
      <c r="R52" s="27">
        <f>SUM(R48:R51)</f>
        <v>605.84</v>
      </c>
    </row>
    <row r="53" spans="2:18" ht="16.5" customHeight="1" x14ac:dyDescent="0.3">
      <c r="B53" s="6" t="s">
        <v>18</v>
      </c>
      <c r="C53" s="7"/>
      <c r="D53" s="32"/>
      <c r="E53" s="22"/>
      <c r="F53" s="22"/>
      <c r="G53" s="22"/>
      <c r="H53" s="22"/>
      <c r="I53" s="23"/>
      <c r="K53" s="6" t="s">
        <v>18</v>
      </c>
      <c r="L53" s="7"/>
      <c r="M53" s="32"/>
      <c r="N53" s="22"/>
      <c r="O53" s="22"/>
      <c r="P53" s="22"/>
      <c r="Q53" s="22"/>
      <c r="R53" s="23"/>
    </row>
    <row r="54" spans="2:18" ht="27.75" customHeight="1" x14ac:dyDescent="0.3">
      <c r="B54" s="3"/>
      <c r="C54" s="4" t="s">
        <v>110</v>
      </c>
      <c r="D54" s="24" t="s">
        <v>41</v>
      </c>
      <c r="E54" s="25">
        <v>60</v>
      </c>
      <c r="F54" s="26">
        <v>0.53</v>
      </c>
      <c r="G54" s="26">
        <v>2.09</v>
      </c>
      <c r="H54" s="26">
        <v>1.67</v>
      </c>
      <c r="I54" s="27">
        <v>28.26</v>
      </c>
      <c r="K54" s="3"/>
      <c r="L54" s="42" t="s">
        <v>110</v>
      </c>
      <c r="M54" s="43" t="s">
        <v>157</v>
      </c>
      <c r="N54" s="44">
        <v>100</v>
      </c>
      <c r="O54" s="45">
        <f>0.53/60*100</f>
        <v>0.88333333333333341</v>
      </c>
      <c r="P54" s="45">
        <f>2.09/60*100</f>
        <v>3.4833333333333334</v>
      </c>
      <c r="Q54" s="45">
        <f>1.67/60*100</f>
        <v>2.7833333333333332</v>
      </c>
      <c r="R54" s="46">
        <f>28.26/60*100</f>
        <v>47.1</v>
      </c>
    </row>
    <row r="55" spans="2:18" ht="15.75" customHeight="1" x14ac:dyDescent="0.3">
      <c r="B55" s="3"/>
      <c r="C55" s="4" t="s">
        <v>111</v>
      </c>
      <c r="D55" s="24" t="s">
        <v>42</v>
      </c>
      <c r="E55" s="25">
        <v>250</v>
      </c>
      <c r="F55" s="26">
        <v>5.35</v>
      </c>
      <c r="G55" s="26">
        <v>7.14</v>
      </c>
      <c r="H55" s="26">
        <v>18.88</v>
      </c>
      <c r="I55" s="27">
        <v>155.29</v>
      </c>
      <c r="K55" s="3"/>
      <c r="L55" s="4" t="s">
        <v>111</v>
      </c>
      <c r="M55" s="24" t="s">
        <v>42</v>
      </c>
      <c r="N55" s="25">
        <v>250</v>
      </c>
      <c r="O55" s="26">
        <v>5.35</v>
      </c>
      <c r="P55" s="26">
        <v>7.14</v>
      </c>
      <c r="Q55" s="26">
        <v>18.88</v>
      </c>
      <c r="R55" s="27">
        <v>155.29</v>
      </c>
    </row>
    <row r="56" spans="2:18" ht="16.5" customHeight="1" x14ac:dyDescent="0.3">
      <c r="B56" s="3"/>
      <c r="C56" s="4" t="s">
        <v>112</v>
      </c>
      <c r="D56" s="24" t="s">
        <v>43</v>
      </c>
      <c r="E56" s="25">
        <v>90</v>
      </c>
      <c r="F56" s="26">
        <v>11.58</v>
      </c>
      <c r="G56" s="26">
        <v>24.25</v>
      </c>
      <c r="H56" s="26">
        <v>12.55</v>
      </c>
      <c r="I56" s="27">
        <v>318.5</v>
      </c>
      <c r="K56" s="3"/>
      <c r="L56" s="4" t="s">
        <v>112</v>
      </c>
      <c r="M56" s="24" t="s">
        <v>158</v>
      </c>
      <c r="N56" s="12">
        <v>100</v>
      </c>
      <c r="O56" s="13">
        <f>11.51*1.1</f>
        <v>12.661000000000001</v>
      </c>
      <c r="P56" s="13">
        <f>24.11*1.1</f>
        <v>26.521000000000001</v>
      </c>
      <c r="Q56" s="13">
        <f>12.34*1.1</f>
        <v>13.574000000000002</v>
      </c>
      <c r="R56" s="14">
        <f>315.83*1.1</f>
        <v>347.41300000000001</v>
      </c>
    </row>
    <row r="57" spans="2:18" ht="28.5" customHeight="1" x14ac:dyDescent="0.3">
      <c r="B57" s="3"/>
      <c r="C57" s="4" t="s">
        <v>113</v>
      </c>
      <c r="D57" s="24" t="s">
        <v>44</v>
      </c>
      <c r="E57" s="25">
        <v>150</v>
      </c>
      <c r="F57" s="26">
        <v>4.01</v>
      </c>
      <c r="G57" s="26">
        <v>10.220000000000001</v>
      </c>
      <c r="H57" s="26">
        <v>12.42</v>
      </c>
      <c r="I57" s="27">
        <v>164.13</v>
      </c>
      <c r="K57" s="3"/>
      <c r="L57" s="42" t="s">
        <v>113</v>
      </c>
      <c r="M57" s="43" t="s">
        <v>159</v>
      </c>
      <c r="N57" s="44">
        <f>150*1.2</f>
        <v>180</v>
      </c>
      <c r="O57" s="45">
        <f>4.01*1.2</f>
        <v>4.8119999999999994</v>
      </c>
      <c r="P57" s="45">
        <f>10.22*1.2</f>
        <v>12.264000000000001</v>
      </c>
      <c r="Q57" s="45">
        <f>12.42*1.2</f>
        <v>14.904</v>
      </c>
      <c r="R57" s="46">
        <f>164.13*1.2</f>
        <v>196.95599999999999</v>
      </c>
    </row>
    <row r="58" spans="2:18" ht="16.5" customHeight="1" x14ac:dyDescent="0.3">
      <c r="B58" s="3"/>
      <c r="C58" s="4" t="s">
        <v>96</v>
      </c>
      <c r="D58" s="24" t="s">
        <v>23</v>
      </c>
      <c r="E58" s="25">
        <v>200</v>
      </c>
      <c r="F58" s="26">
        <v>1</v>
      </c>
      <c r="G58" s="26">
        <v>0.2</v>
      </c>
      <c r="H58" s="26">
        <v>20.2</v>
      </c>
      <c r="I58" s="27">
        <v>58</v>
      </c>
      <c r="K58" s="3"/>
      <c r="L58" s="4" t="s">
        <v>96</v>
      </c>
      <c r="M58" s="24" t="s">
        <v>23</v>
      </c>
      <c r="N58" s="25">
        <v>200</v>
      </c>
      <c r="O58" s="26">
        <v>1</v>
      </c>
      <c r="P58" s="26">
        <v>0.2</v>
      </c>
      <c r="Q58" s="26">
        <v>20.2</v>
      </c>
      <c r="R58" s="27">
        <v>58</v>
      </c>
    </row>
    <row r="59" spans="2:18" ht="16.5" customHeight="1" x14ac:dyDescent="0.3">
      <c r="B59" s="3"/>
      <c r="C59" s="4" t="s">
        <v>90</v>
      </c>
      <c r="D59" s="24" t="s">
        <v>15</v>
      </c>
      <c r="E59" s="25">
        <v>20</v>
      </c>
      <c r="F59" s="26">
        <v>1.52</v>
      </c>
      <c r="G59" s="26">
        <v>0.16</v>
      </c>
      <c r="H59" s="26">
        <v>9.84</v>
      </c>
      <c r="I59" s="27">
        <v>47</v>
      </c>
      <c r="K59" s="3"/>
      <c r="L59" s="4" t="s">
        <v>90</v>
      </c>
      <c r="M59" s="24" t="s">
        <v>15</v>
      </c>
      <c r="N59" s="25">
        <v>20</v>
      </c>
      <c r="O59" s="26">
        <v>1.52</v>
      </c>
      <c r="P59" s="26">
        <v>0.16</v>
      </c>
      <c r="Q59" s="26">
        <v>9.84</v>
      </c>
      <c r="R59" s="27">
        <v>47</v>
      </c>
    </row>
    <row r="60" spans="2:18" ht="16.5" customHeight="1" x14ac:dyDescent="0.3">
      <c r="B60" s="3"/>
      <c r="C60" s="4" t="s">
        <v>97</v>
      </c>
      <c r="D60" s="24" t="s">
        <v>24</v>
      </c>
      <c r="E60" s="12">
        <v>30</v>
      </c>
      <c r="F60" s="13">
        <f>8.6/2</f>
        <v>4.3</v>
      </c>
      <c r="G60" s="13">
        <f>1.98/2</f>
        <v>0.99</v>
      </c>
      <c r="H60" s="13">
        <f>36.98/2</f>
        <v>18.489999999999998</v>
      </c>
      <c r="I60" s="13">
        <f>155.4/2</f>
        <v>77.7</v>
      </c>
      <c r="K60" s="3"/>
      <c r="L60" s="10" t="s">
        <v>124</v>
      </c>
      <c r="M60" s="11" t="s">
        <v>56</v>
      </c>
      <c r="N60" s="12">
        <v>60</v>
      </c>
      <c r="O60" s="13">
        <v>8.6</v>
      </c>
      <c r="P60" s="13">
        <v>1.98</v>
      </c>
      <c r="Q60" s="13">
        <v>36.979999999999997</v>
      </c>
      <c r="R60" s="14">
        <v>155.4</v>
      </c>
    </row>
    <row r="61" spans="2:18" ht="16.5" customHeight="1" x14ac:dyDescent="0.3">
      <c r="B61" s="61" t="s">
        <v>25</v>
      </c>
      <c r="C61" s="62"/>
      <c r="D61" s="62"/>
      <c r="E61" s="33">
        <f>SUM(E54:E60)</f>
        <v>800</v>
      </c>
      <c r="F61" s="38">
        <f t="shared" ref="F61:I61" si="10">SUM(F54:F60)</f>
        <v>28.29</v>
      </c>
      <c r="G61" s="38">
        <f t="shared" si="10"/>
        <v>45.050000000000004</v>
      </c>
      <c r="H61" s="38">
        <f t="shared" si="10"/>
        <v>94.05</v>
      </c>
      <c r="I61" s="38">
        <f t="shared" si="10"/>
        <v>848.88</v>
      </c>
      <c r="K61" s="61" t="s">
        <v>25</v>
      </c>
      <c r="L61" s="63"/>
      <c r="M61" s="63"/>
      <c r="N61" s="54">
        <f>SUM(N54:N60)</f>
        <v>910</v>
      </c>
      <c r="O61" s="55">
        <f t="shared" ref="O61" si="11">SUM(O54:O60)</f>
        <v>34.826333333333331</v>
      </c>
      <c r="P61" s="55">
        <f t="shared" ref="P61" si="12">SUM(P54:P60)</f>
        <v>51.748333333333335</v>
      </c>
      <c r="Q61" s="55">
        <f t="shared" ref="Q61" si="13">SUM(Q54:Q60)</f>
        <v>117.16133333333335</v>
      </c>
      <c r="R61" s="56">
        <f t="shared" ref="R61" si="14">SUM(R54:R60)</f>
        <v>1007.159</v>
      </c>
    </row>
    <row r="62" spans="2:18" ht="16.5" customHeight="1" thickBot="1" x14ac:dyDescent="0.35">
      <c r="B62" s="64" t="s">
        <v>26</v>
      </c>
      <c r="C62" s="65"/>
      <c r="D62" s="65"/>
      <c r="E62" s="36">
        <f>E61+E52</f>
        <v>1470</v>
      </c>
      <c r="F62" s="37">
        <f t="shared" ref="F62:I62" si="15">F61+F52</f>
        <v>52.28</v>
      </c>
      <c r="G62" s="37">
        <f t="shared" si="15"/>
        <v>62.28</v>
      </c>
      <c r="H62" s="37">
        <f t="shared" si="15"/>
        <v>178.95</v>
      </c>
      <c r="I62" s="37">
        <f t="shared" si="15"/>
        <v>1454.72</v>
      </c>
      <c r="K62" s="64" t="s">
        <v>26</v>
      </c>
      <c r="L62" s="65"/>
      <c r="M62" s="65"/>
      <c r="N62" s="36">
        <f>N61+N52</f>
        <v>1580</v>
      </c>
      <c r="O62" s="37">
        <f t="shared" ref="O62" si="16">O61+O52</f>
        <v>58.816333333333333</v>
      </c>
      <c r="P62" s="37">
        <f t="shared" ref="P62" si="17">P61+P52</f>
        <v>68.978333333333339</v>
      </c>
      <c r="Q62" s="37">
        <f t="shared" ref="Q62" si="18">Q61+Q52</f>
        <v>202.06133333333335</v>
      </c>
      <c r="R62" s="41">
        <f t="shared" ref="R62" si="19">R61+R52</f>
        <v>1612.999</v>
      </c>
    </row>
    <row r="63" spans="2:18" ht="133.5" customHeight="1" x14ac:dyDescent="0.3">
      <c r="B63" s="2"/>
      <c r="C63" s="5"/>
      <c r="D63" s="31"/>
      <c r="E63" s="19"/>
      <c r="F63" s="18"/>
      <c r="G63" s="18"/>
      <c r="H63" s="18"/>
      <c r="I63" s="18"/>
      <c r="K63" s="2"/>
      <c r="L63" s="5"/>
      <c r="M63" s="31"/>
      <c r="N63" s="19"/>
      <c r="O63" s="18"/>
      <c r="P63" s="18"/>
      <c r="Q63" s="18"/>
      <c r="R63" s="18"/>
    </row>
    <row r="64" spans="2:18" ht="17.25" customHeight="1" thickBot="1" x14ac:dyDescent="0.35">
      <c r="B64" s="67" t="s">
        <v>0</v>
      </c>
      <c r="C64" s="67"/>
      <c r="D64" s="68"/>
      <c r="E64" s="17" t="s">
        <v>1</v>
      </c>
      <c r="F64" s="18">
        <v>1</v>
      </c>
      <c r="G64" s="19"/>
      <c r="H64" s="17" t="s">
        <v>2</v>
      </c>
      <c r="I64" s="20" t="s">
        <v>45</v>
      </c>
      <c r="K64" s="67" t="s">
        <v>153</v>
      </c>
      <c r="L64" s="67"/>
      <c r="M64" s="68"/>
      <c r="N64" s="17" t="s">
        <v>1</v>
      </c>
      <c r="O64" s="18">
        <v>1</v>
      </c>
      <c r="P64" s="19"/>
      <c r="Q64" s="17" t="s">
        <v>2</v>
      </c>
      <c r="R64" s="20" t="s">
        <v>45</v>
      </c>
    </row>
    <row r="65" spans="2:18" ht="16.5" customHeight="1" x14ac:dyDescent="0.3">
      <c r="B65" s="69" t="s">
        <v>4</v>
      </c>
      <c r="C65" s="71" t="s">
        <v>86</v>
      </c>
      <c r="D65" s="73" t="s">
        <v>5</v>
      </c>
      <c r="E65" s="75" t="s">
        <v>6</v>
      </c>
      <c r="F65" s="77" t="s">
        <v>7</v>
      </c>
      <c r="G65" s="77"/>
      <c r="H65" s="77"/>
      <c r="I65" s="78" t="s">
        <v>85</v>
      </c>
      <c r="K65" s="69" t="s">
        <v>4</v>
      </c>
      <c r="L65" s="71" t="s">
        <v>86</v>
      </c>
      <c r="M65" s="73" t="s">
        <v>5</v>
      </c>
      <c r="N65" s="75" t="s">
        <v>6</v>
      </c>
      <c r="O65" s="77" t="s">
        <v>7</v>
      </c>
      <c r="P65" s="77"/>
      <c r="Q65" s="77"/>
      <c r="R65" s="78" t="s">
        <v>85</v>
      </c>
    </row>
    <row r="66" spans="2:18" ht="33" customHeight="1" x14ac:dyDescent="0.3">
      <c r="B66" s="70"/>
      <c r="C66" s="72"/>
      <c r="D66" s="74"/>
      <c r="E66" s="76"/>
      <c r="F66" s="21" t="s">
        <v>8</v>
      </c>
      <c r="G66" s="21" t="s">
        <v>9</v>
      </c>
      <c r="H66" s="21" t="s">
        <v>10</v>
      </c>
      <c r="I66" s="79"/>
      <c r="K66" s="70"/>
      <c r="L66" s="72"/>
      <c r="M66" s="74"/>
      <c r="N66" s="76"/>
      <c r="O66" s="21" t="s">
        <v>8</v>
      </c>
      <c r="P66" s="21" t="s">
        <v>9</v>
      </c>
      <c r="Q66" s="21" t="s">
        <v>10</v>
      </c>
      <c r="R66" s="79"/>
    </row>
    <row r="67" spans="2:18" x14ac:dyDescent="0.3">
      <c r="B67" s="59" t="s">
        <v>11</v>
      </c>
      <c r="C67" s="60"/>
      <c r="D67" s="60"/>
      <c r="E67" s="22"/>
      <c r="F67" s="22"/>
      <c r="G67" s="22"/>
      <c r="H67" s="22"/>
      <c r="I67" s="23"/>
      <c r="K67" s="59" t="s">
        <v>11</v>
      </c>
      <c r="L67" s="60"/>
      <c r="M67" s="60"/>
      <c r="N67" s="22"/>
      <c r="O67" s="22"/>
      <c r="P67" s="22"/>
      <c r="Q67" s="22"/>
      <c r="R67" s="23"/>
    </row>
    <row r="68" spans="2:18" ht="16.5" customHeight="1" x14ac:dyDescent="0.3">
      <c r="B68" s="3"/>
      <c r="C68" s="4" t="s">
        <v>125</v>
      </c>
      <c r="D68" s="24" t="s">
        <v>58</v>
      </c>
      <c r="E68" s="25">
        <v>90</v>
      </c>
      <c r="F68" s="26">
        <v>14.67</v>
      </c>
      <c r="G68" s="26">
        <v>10.47</v>
      </c>
      <c r="H68" s="26">
        <v>13.11</v>
      </c>
      <c r="I68" s="27">
        <v>295.25</v>
      </c>
      <c r="K68" s="3"/>
      <c r="L68" s="4" t="s">
        <v>125</v>
      </c>
      <c r="M68" s="24" t="s">
        <v>58</v>
      </c>
      <c r="N68" s="25">
        <v>90</v>
      </c>
      <c r="O68" s="26">
        <v>14.67</v>
      </c>
      <c r="P68" s="26">
        <v>10.47</v>
      </c>
      <c r="Q68" s="26">
        <v>13.11</v>
      </c>
      <c r="R68" s="27">
        <v>295.25</v>
      </c>
    </row>
    <row r="69" spans="2:18" ht="16.5" customHeight="1" x14ac:dyDescent="0.3">
      <c r="B69" s="3"/>
      <c r="C69" s="4" t="s">
        <v>126</v>
      </c>
      <c r="D69" s="24" t="s">
        <v>59</v>
      </c>
      <c r="E69" s="25">
        <v>150</v>
      </c>
      <c r="F69" s="26">
        <v>2.57</v>
      </c>
      <c r="G69" s="26">
        <v>6.09</v>
      </c>
      <c r="H69" s="26">
        <v>11.31</v>
      </c>
      <c r="I69" s="27">
        <v>134.36000000000001</v>
      </c>
      <c r="K69" s="3"/>
      <c r="L69" s="4" t="s">
        <v>126</v>
      </c>
      <c r="M69" s="24" t="s">
        <v>59</v>
      </c>
      <c r="N69" s="25">
        <v>150</v>
      </c>
      <c r="O69" s="26">
        <v>2.57</v>
      </c>
      <c r="P69" s="26">
        <v>6.09</v>
      </c>
      <c r="Q69" s="26">
        <v>11.31</v>
      </c>
      <c r="R69" s="27">
        <v>134.36000000000001</v>
      </c>
    </row>
    <row r="70" spans="2:18" ht="16.5" customHeight="1" x14ac:dyDescent="0.3">
      <c r="B70" s="3"/>
      <c r="C70" s="4" t="s">
        <v>127</v>
      </c>
      <c r="D70" s="24" t="s">
        <v>60</v>
      </c>
      <c r="E70" s="25">
        <v>200</v>
      </c>
      <c r="F70" s="26">
        <v>4.08</v>
      </c>
      <c r="G70" s="26">
        <v>3.54</v>
      </c>
      <c r="H70" s="26">
        <v>17.57</v>
      </c>
      <c r="I70" s="27">
        <v>118.6</v>
      </c>
      <c r="K70" s="3"/>
      <c r="L70" s="4" t="s">
        <v>127</v>
      </c>
      <c r="M70" s="24" t="s">
        <v>60</v>
      </c>
      <c r="N70" s="25">
        <v>200</v>
      </c>
      <c r="O70" s="26">
        <v>4.08</v>
      </c>
      <c r="P70" s="26">
        <v>3.54</v>
      </c>
      <c r="Q70" s="26">
        <v>17.57</v>
      </c>
      <c r="R70" s="27">
        <v>118.6</v>
      </c>
    </row>
    <row r="71" spans="2:18" ht="16.5" customHeight="1" x14ac:dyDescent="0.3">
      <c r="B71" s="3"/>
      <c r="C71" s="4" t="s">
        <v>90</v>
      </c>
      <c r="D71" s="24" t="s">
        <v>15</v>
      </c>
      <c r="E71" s="25">
        <v>20</v>
      </c>
      <c r="F71" s="26">
        <v>1.52</v>
      </c>
      <c r="G71" s="26">
        <v>0.16</v>
      </c>
      <c r="H71" s="26">
        <v>9.84</v>
      </c>
      <c r="I71" s="27">
        <v>47</v>
      </c>
      <c r="K71" s="3"/>
      <c r="L71" s="4" t="s">
        <v>90</v>
      </c>
      <c r="M71" s="24" t="s">
        <v>15</v>
      </c>
      <c r="N71" s="25">
        <v>20</v>
      </c>
      <c r="O71" s="26">
        <v>1.52</v>
      </c>
      <c r="P71" s="26">
        <v>0.16</v>
      </c>
      <c r="Q71" s="26">
        <v>9.84</v>
      </c>
      <c r="R71" s="27">
        <v>47</v>
      </c>
    </row>
    <row r="72" spans="2:18" ht="16.5" customHeight="1" x14ac:dyDescent="0.3">
      <c r="B72" s="3"/>
      <c r="C72" s="4" t="s">
        <v>109</v>
      </c>
      <c r="D72" s="24" t="s">
        <v>40</v>
      </c>
      <c r="E72" s="25">
        <v>200</v>
      </c>
      <c r="F72" s="26">
        <v>10</v>
      </c>
      <c r="G72" s="26">
        <v>5</v>
      </c>
      <c r="H72" s="26">
        <v>28.6</v>
      </c>
      <c r="I72" s="27">
        <v>180</v>
      </c>
      <c r="K72" s="3"/>
      <c r="L72" s="4" t="s">
        <v>109</v>
      </c>
      <c r="M72" s="24" t="s">
        <v>40</v>
      </c>
      <c r="N72" s="25">
        <v>200</v>
      </c>
      <c r="O72" s="26">
        <v>10</v>
      </c>
      <c r="P72" s="26">
        <v>5</v>
      </c>
      <c r="Q72" s="26">
        <v>28.6</v>
      </c>
      <c r="R72" s="27">
        <v>180</v>
      </c>
    </row>
    <row r="73" spans="2:18" ht="16.5" customHeight="1" x14ac:dyDescent="0.3">
      <c r="B73" s="61" t="s">
        <v>17</v>
      </c>
      <c r="C73" s="62"/>
      <c r="D73" s="62"/>
      <c r="E73" s="25">
        <f>SUM(E68:E72)</f>
        <v>660</v>
      </c>
      <c r="F73" s="26">
        <f>SUM(F68:F72)</f>
        <v>32.840000000000003</v>
      </c>
      <c r="G73" s="26">
        <f>SUM(G68:G72)</f>
        <v>25.26</v>
      </c>
      <c r="H73" s="26">
        <f>SUM(H68:H72)</f>
        <v>80.430000000000007</v>
      </c>
      <c r="I73" s="27">
        <f>SUM(I68:I72)</f>
        <v>775.21</v>
      </c>
      <c r="K73" s="61" t="s">
        <v>17</v>
      </c>
      <c r="L73" s="62"/>
      <c r="M73" s="62"/>
      <c r="N73" s="25">
        <f>SUM(N68:N72)</f>
        <v>660</v>
      </c>
      <c r="O73" s="26">
        <f>SUM(O68:O72)</f>
        <v>32.840000000000003</v>
      </c>
      <c r="P73" s="26">
        <f>SUM(P68:P72)</f>
        <v>25.26</v>
      </c>
      <c r="Q73" s="26">
        <f>SUM(Q68:Q72)</f>
        <v>80.430000000000007</v>
      </c>
      <c r="R73" s="27">
        <f>SUM(R68:R72)</f>
        <v>775.21</v>
      </c>
    </row>
    <row r="74" spans="2:18" ht="16.5" customHeight="1" x14ac:dyDescent="0.3">
      <c r="B74" s="59" t="s">
        <v>18</v>
      </c>
      <c r="C74" s="60"/>
      <c r="D74" s="60"/>
      <c r="E74" s="22"/>
      <c r="F74" s="22"/>
      <c r="G74" s="22"/>
      <c r="H74" s="22"/>
      <c r="I74" s="23"/>
      <c r="K74" s="59" t="s">
        <v>18</v>
      </c>
      <c r="L74" s="60"/>
      <c r="M74" s="60"/>
      <c r="N74" s="22"/>
      <c r="O74" s="22"/>
      <c r="P74" s="22"/>
      <c r="Q74" s="22"/>
      <c r="R74" s="23"/>
    </row>
    <row r="75" spans="2:18" ht="32.25" customHeight="1" x14ac:dyDescent="0.3">
      <c r="B75" s="3"/>
      <c r="C75" s="4" t="s">
        <v>119</v>
      </c>
      <c r="D75" s="24" t="s">
        <v>51</v>
      </c>
      <c r="E75" s="25">
        <v>60</v>
      </c>
      <c r="F75" s="26">
        <v>1.8</v>
      </c>
      <c r="G75" s="26">
        <v>5.03</v>
      </c>
      <c r="H75" s="26">
        <v>4.1900000000000004</v>
      </c>
      <c r="I75" s="27">
        <v>69.63</v>
      </c>
      <c r="K75" s="3"/>
      <c r="L75" s="10" t="s">
        <v>119</v>
      </c>
      <c r="M75" s="11" t="s">
        <v>51</v>
      </c>
      <c r="N75" s="12">
        <v>100</v>
      </c>
      <c r="O75" s="13">
        <f>1.8*1.4</f>
        <v>2.52</v>
      </c>
      <c r="P75" s="13">
        <f>5.03*1.4</f>
        <v>7.0419999999999998</v>
      </c>
      <c r="Q75" s="13">
        <f>4.19*1.4</f>
        <v>5.8660000000000005</v>
      </c>
      <c r="R75" s="14">
        <f>69.63*1.4</f>
        <v>97.481999999999985</v>
      </c>
    </row>
    <row r="76" spans="2:18" ht="33" customHeight="1" x14ac:dyDescent="0.3">
      <c r="B76" s="3"/>
      <c r="C76" s="4" t="s">
        <v>120</v>
      </c>
      <c r="D76" s="24" t="s">
        <v>52</v>
      </c>
      <c r="E76" s="25">
        <v>250</v>
      </c>
      <c r="F76" s="26">
        <v>5.27</v>
      </c>
      <c r="G76" s="26">
        <v>10.029999999999999</v>
      </c>
      <c r="H76" s="26">
        <v>15.4</v>
      </c>
      <c r="I76" s="27">
        <v>170.64</v>
      </c>
      <c r="K76" s="3"/>
      <c r="L76" s="4" t="s">
        <v>120</v>
      </c>
      <c r="M76" s="24" t="s">
        <v>52</v>
      </c>
      <c r="N76" s="25">
        <v>250</v>
      </c>
      <c r="O76" s="26">
        <v>5.27</v>
      </c>
      <c r="P76" s="26">
        <v>10.029999999999999</v>
      </c>
      <c r="Q76" s="26">
        <v>15.4</v>
      </c>
      <c r="R76" s="27">
        <v>170.64</v>
      </c>
    </row>
    <row r="77" spans="2:18" ht="32.25" customHeight="1" x14ac:dyDescent="0.3">
      <c r="B77" s="3"/>
      <c r="C77" s="4" t="s">
        <v>121</v>
      </c>
      <c r="D77" s="24" t="s">
        <v>53</v>
      </c>
      <c r="E77" s="25">
        <v>140</v>
      </c>
      <c r="F77" s="26">
        <v>13.3</v>
      </c>
      <c r="G77" s="26">
        <v>14.83</v>
      </c>
      <c r="H77" s="26">
        <v>10.46</v>
      </c>
      <c r="I77" s="27">
        <v>234.52</v>
      </c>
      <c r="K77" s="3"/>
      <c r="L77" s="4" t="s">
        <v>121</v>
      </c>
      <c r="M77" s="24" t="s">
        <v>53</v>
      </c>
      <c r="N77" s="25">
        <v>140</v>
      </c>
      <c r="O77" s="26">
        <v>13.3</v>
      </c>
      <c r="P77" s="26">
        <v>14.83</v>
      </c>
      <c r="Q77" s="26">
        <v>10.46</v>
      </c>
      <c r="R77" s="27">
        <v>234.52</v>
      </c>
    </row>
    <row r="78" spans="2:18" ht="33.75" customHeight="1" x14ac:dyDescent="0.3">
      <c r="B78" s="3"/>
      <c r="C78" s="4" t="s">
        <v>122</v>
      </c>
      <c r="D78" s="24" t="s">
        <v>54</v>
      </c>
      <c r="E78" s="25">
        <v>150</v>
      </c>
      <c r="F78" s="26">
        <v>4.43</v>
      </c>
      <c r="G78" s="26">
        <v>4.5599999999999996</v>
      </c>
      <c r="H78" s="26">
        <v>31.07</v>
      </c>
      <c r="I78" s="27">
        <v>189.23</v>
      </c>
      <c r="K78" s="3"/>
      <c r="L78" s="10" t="s">
        <v>122</v>
      </c>
      <c r="M78" s="11" t="s">
        <v>160</v>
      </c>
      <c r="N78" s="12">
        <v>180</v>
      </c>
      <c r="O78" s="13">
        <f>4.43*1.2</f>
        <v>5.3159999999999998</v>
      </c>
      <c r="P78" s="13">
        <f>4.56*1.2</f>
        <v>5.4719999999999995</v>
      </c>
      <c r="Q78" s="13">
        <f>31.07*1.2</f>
        <v>37.283999999999999</v>
      </c>
      <c r="R78" s="14">
        <f>189.23*1.2</f>
        <v>227.07599999999999</v>
      </c>
    </row>
    <row r="79" spans="2:18" ht="32.25" customHeight="1" x14ac:dyDescent="0.3">
      <c r="B79" s="3"/>
      <c r="C79" s="4" t="s">
        <v>123</v>
      </c>
      <c r="D79" s="24" t="s">
        <v>55</v>
      </c>
      <c r="E79" s="25">
        <v>200</v>
      </c>
      <c r="F79" s="26">
        <v>0.28000000000000003</v>
      </c>
      <c r="G79" s="26">
        <v>7.0000000000000007E-2</v>
      </c>
      <c r="H79" s="26">
        <v>13.36</v>
      </c>
      <c r="I79" s="27">
        <v>71.05</v>
      </c>
      <c r="K79" s="3"/>
      <c r="L79" s="4" t="s">
        <v>123</v>
      </c>
      <c r="M79" s="24" t="s">
        <v>55</v>
      </c>
      <c r="N79" s="25">
        <v>200</v>
      </c>
      <c r="O79" s="26">
        <v>0.28000000000000003</v>
      </c>
      <c r="P79" s="26">
        <v>7.0000000000000007E-2</v>
      </c>
      <c r="Q79" s="26">
        <v>13.36</v>
      </c>
      <c r="R79" s="27">
        <v>71.05</v>
      </c>
    </row>
    <row r="80" spans="2:18" ht="16.5" customHeight="1" x14ac:dyDescent="0.3">
      <c r="B80" s="3"/>
      <c r="C80" s="4" t="s">
        <v>90</v>
      </c>
      <c r="D80" s="24" t="s">
        <v>15</v>
      </c>
      <c r="E80" s="25">
        <v>20</v>
      </c>
      <c r="F80" s="26">
        <v>1.52</v>
      </c>
      <c r="G80" s="26">
        <v>0.16</v>
      </c>
      <c r="H80" s="26">
        <v>9.84</v>
      </c>
      <c r="I80" s="27">
        <v>47</v>
      </c>
      <c r="K80" s="3"/>
      <c r="L80" s="4" t="s">
        <v>90</v>
      </c>
      <c r="M80" s="24" t="s">
        <v>15</v>
      </c>
      <c r="N80" s="25">
        <v>20</v>
      </c>
      <c r="O80" s="26">
        <v>1.52</v>
      </c>
      <c r="P80" s="26">
        <v>0.16</v>
      </c>
      <c r="Q80" s="26">
        <v>9.84</v>
      </c>
      <c r="R80" s="27">
        <v>47</v>
      </c>
    </row>
    <row r="81" spans="2:18" ht="16.5" customHeight="1" x14ac:dyDescent="0.3">
      <c r="B81" s="3"/>
      <c r="C81" s="10" t="s">
        <v>124</v>
      </c>
      <c r="D81" s="11" t="s">
        <v>56</v>
      </c>
      <c r="E81" s="12">
        <v>60</v>
      </c>
      <c r="F81" s="13">
        <v>8.6</v>
      </c>
      <c r="G81" s="13">
        <v>1.98</v>
      </c>
      <c r="H81" s="13">
        <v>36.979999999999997</v>
      </c>
      <c r="I81" s="14">
        <v>155.4</v>
      </c>
      <c r="K81" s="3"/>
      <c r="L81" s="10" t="s">
        <v>124</v>
      </c>
      <c r="M81" s="11" t="s">
        <v>56</v>
      </c>
      <c r="N81" s="12">
        <v>60</v>
      </c>
      <c r="O81" s="13">
        <v>8.6</v>
      </c>
      <c r="P81" s="13">
        <v>1.98</v>
      </c>
      <c r="Q81" s="13">
        <v>36.979999999999997</v>
      </c>
      <c r="R81" s="14">
        <v>155.4</v>
      </c>
    </row>
    <row r="82" spans="2:18" ht="16.5" customHeight="1" x14ac:dyDescent="0.3">
      <c r="B82" s="61" t="s">
        <v>25</v>
      </c>
      <c r="C82" s="63"/>
      <c r="D82" s="63"/>
      <c r="E82" s="54">
        <f>SUM(E75:E81)</f>
        <v>880</v>
      </c>
      <c r="F82" s="51">
        <f>SUM(F75:F81)</f>
        <v>35.200000000000003</v>
      </c>
      <c r="G82" s="51">
        <f>SUM(G75:G81)</f>
        <v>36.659999999999997</v>
      </c>
      <c r="H82" s="51">
        <f>SUM(H75:H81)</f>
        <v>121.30000000000001</v>
      </c>
      <c r="I82" s="52">
        <f>SUM(I75:I81)</f>
        <v>937.46999999999991</v>
      </c>
      <c r="K82" s="61" t="s">
        <v>25</v>
      </c>
      <c r="L82" s="63"/>
      <c r="M82" s="63"/>
      <c r="N82" s="54">
        <f>SUM(N75:N81)</f>
        <v>950</v>
      </c>
      <c r="O82" s="51">
        <f>SUM(O75:O81)</f>
        <v>36.805999999999997</v>
      </c>
      <c r="P82" s="51">
        <f>SUM(P75:P81)</f>
        <v>39.583999999999996</v>
      </c>
      <c r="Q82" s="51">
        <f>SUM(Q75:Q81)</f>
        <v>129.19</v>
      </c>
      <c r="R82" s="52">
        <f>SUM(R75:R81)</f>
        <v>1003.1679999999999</v>
      </c>
    </row>
    <row r="83" spans="2:18" ht="16.5" customHeight="1" thickBot="1" x14ac:dyDescent="0.35">
      <c r="B83" s="64" t="s">
        <v>26</v>
      </c>
      <c r="C83" s="65"/>
      <c r="D83" s="65"/>
      <c r="E83" s="36">
        <f>E82+E73</f>
        <v>1540</v>
      </c>
      <c r="F83" s="37">
        <f t="shared" ref="F83:I83" si="20">F82+F73</f>
        <v>68.040000000000006</v>
      </c>
      <c r="G83" s="37">
        <f t="shared" si="20"/>
        <v>61.92</v>
      </c>
      <c r="H83" s="37">
        <f t="shared" si="20"/>
        <v>201.73000000000002</v>
      </c>
      <c r="I83" s="37">
        <f t="shared" si="20"/>
        <v>1712.6799999999998</v>
      </c>
      <c r="K83" s="64" t="s">
        <v>26</v>
      </c>
      <c r="L83" s="65"/>
      <c r="M83" s="65"/>
      <c r="N83" s="36">
        <f>N82+N73</f>
        <v>1610</v>
      </c>
      <c r="O83" s="37">
        <f t="shared" ref="O83" si="21">O82+O73</f>
        <v>69.646000000000001</v>
      </c>
      <c r="P83" s="37">
        <f t="shared" ref="P83" si="22">P82+P73</f>
        <v>64.843999999999994</v>
      </c>
      <c r="Q83" s="37">
        <f t="shared" ref="Q83" si="23">Q82+Q73</f>
        <v>209.62</v>
      </c>
      <c r="R83" s="37">
        <f t="shared" ref="R83" si="24">R82+R73</f>
        <v>1778.3779999999999</v>
      </c>
    </row>
    <row r="84" spans="2:18" ht="61.5" customHeight="1" x14ac:dyDescent="0.3">
      <c r="B84" s="2"/>
      <c r="C84" s="5"/>
      <c r="D84" s="31"/>
      <c r="E84" s="19"/>
      <c r="F84" s="18"/>
      <c r="G84" s="18"/>
      <c r="H84" s="18"/>
      <c r="I84" s="18"/>
      <c r="K84" s="2"/>
      <c r="L84" s="5"/>
      <c r="M84" s="31"/>
      <c r="N84" s="19"/>
      <c r="O84" s="18"/>
      <c r="P84" s="18"/>
      <c r="Q84" s="18"/>
      <c r="R84" s="18"/>
    </row>
    <row r="85" spans="2:18" ht="23.25" customHeight="1" thickBot="1" x14ac:dyDescent="0.35">
      <c r="B85" s="67" t="s">
        <v>0</v>
      </c>
      <c r="C85" s="67"/>
      <c r="D85" s="68"/>
      <c r="E85" s="17" t="s">
        <v>1</v>
      </c>
      <c r="F85" s="18">
        <v>1</v>
      </c>
      <c r="G85" s="19"/>
      <c r="H85" s="17" t="s">
        <v>2</v>
      </c>
      <c r="I85" s="20" t="s">
        <v>57</v>
      </c>
      <c r="K85" s="67" t="s">
        <v>153</v>
      </c>
      <c r="L85" s="67"/>
      <c r="M85" s="68"/>
      <c r="N85" s="17" t="s">
        <v>1</v>
      </c>
      <c r="O85" s="18">
        <v>1</v>
      </c>
      <c r="P85" s="19"/>
      <c r="Q85" s="17" t="s">
        <v>2</v>
      </c>
      <c r="R85" s="20" t="s">
        <v>57</v>
      </c>
    </row>
    <row r="86" spans="2:18" ht="16.5" customHeight="1" x14ac:dyDescent="0.3">
      <c r="B86" s="69" t="s">
        <v>4</v>
      </c>
      <c r="C86" s="71" t="s">
        <v>86</v>
      </c>
      <c r="D86" s="73" t="s">
        <v>5</v>
      </c>
      <c r="E86" s="75" t="s">
        <v>6</v>
      </c>
      <c r="F86" s="77" t="s">
        <v>7</v>
      </c>
      <c r="G86" s="77"/>
      <c r="H86" s="77"/>
      <c r="I86" s="78" t="s">
        <v>85</v>
      </c>
      <c r="K86" s="69" t="s">
        <v>4</v>
      </c>
      <c r="L86" s="71" t="s">
        <v>86</v>
      </c>
      <c r="M86" s="73" t="s">
        <v>5</v>
      </c>
      <c r="N86" s="75" t="s">
        <v>6</v>
      </c>
      <c r="O86" s="77" t="s">
        <v>7</v>
      </c>
      <c r="P86" s="77"/>
      <c r="Q86" s="77"/>
      <c r="R86" s="78" t="s">
        <v>85</v>
      </c>
    </row>
    <row r="87" spans="2:18" ht="31.5" customHeight="1" x14ac:dyDescent="0.3">
      <c r="B87" s="70"/>
      <c r="C87" s="72"/>
      <c r="D87" s="74"/>
      <c r="E87" s="76"/>
      <c r="F87" s="21" t="s">
        <v>8</v>
      </c>
      <c r="G87" s="21" t="s">
        <v>9</v>
      </c>
      <c r="H87" s="21" t="s">
        <v>10</v>
      </c>
      <c r="I87" s="79"/>
      <c r="K87" s="70"/>
      <c r="L87" s="72"/>
      <c r="M87" s="74"/>
      <c r="N87" s="76"/>
      <c r="O87" s="21" t="s">
        <v>8</v>
      </c>
      <c r="P87" s="21" t="s">
        <v>9</v>
      </c>
      <c r="Q87" s="21" t="s">
        <v>10</v>
      </c>
      <c r="R87" s="79"/>
    </row>
    <row r="88" spans="2:18" x14ac:dyDescent="0.3">
      <c r="B88" s="59" t="s">
        <v>11</v>
      </c>
      <c r="C88" s="60"/>
      <c r="D88" s="60"/>
      <c r="E88" s="22"/>
      <c r="F88" s="22"/>
      <c r="G88" s="22"/>
      <c r="H88" s="22"/>
      <c r="I88" s="23"/>
      <c r="K88" s="59" t="s">
        <v>11</v>
      </c>
      <c r="L88" s="60"/>
      <c r="M88" s="60"/>
      <c r="N88" s="22"/>
      <c r="O88" s="22"/>
      <c r="P88" s="22"/>
      <c r="Q88" s="22"/>
      <c r="R88" s="23"/>
    </row>
    <row r="89" spans="2:18" ht="33" customHeight="1" x14ac:dyDescent="0.3">
      <c r="B89" s="3"/>
      <c r="C89" s="4" t="s">
        <v>114</v>
      </c>
      <c r="D89" s="24" t="s">
        <v>46</v>
      </c>
      <c r="E89" s="25">
        <v>200</v>
      </c>
      <c r="F89" s="26">
        <v>30.96</v>
      </c>
      <c r="G89" s="26">
        <v>19.420000000000002</v>
      </c>
      <c r="H89" s="26">
        <v>24.94</v>
      </c>
      <c r="I89" s="27">
        <v>427.83</v>
      </c>
      <c r="K89" s="3"/>
      <c r="L89" s="4" t="s">
        <v>114</v>
      </c>
      <c r="M89" s="24" t="s">
        <v>46</v>
      </c>
      <c r="N89" s="25">
        <v>200</v>
      </c>
      <c r="O89" s="26">
        <v>30.96</v>
      </c>
      <c r="P89" s="26">
        <v>19.420000000000002</v>
      </c>
      <c r="Q89" s="26">
        <v>24.94</v>
      </c>
      <c r="R89" s="27">
        <v>427.83</v>
      </c>
    </row>
    <row r="90" spans="2:18" ht="16.5" customHeight="1" x14ac:dyDescent="0.3">
      <c r="B90" s="3"/>
      <c r="C90" s="4" t="s">
        <v>115</v>
      </c>
      <c r="D90" s="24" t="s">
        <v>47</v>
      </c>
      <c r="E90" s="25">
        <v>15</v>
      </c>
      <c r="F90" s="26">
        <v>0.08</v>
      </c>
      <c r="G90" s="26">
        <v>12.38</v>
      </c>
      <c r="H90" s="26">
        <v>0.12</v>
      </c>
      <c r="I90" s="27">
        <v>112.2</v>
      </c>
      <c r="K90" s="3"/>
      <c r="L90" s="4" t="s">
        <v>115</v>
      </c>
      <c r="M90" s="24" t="s">
        <v>47</v>
      </c>
      <c r="N90" s="25">
        <v>15</v>
      </c>
      <c r="O90" s="26">
        <v>0.08</v>
      </c>
      <c r="P90" s="26">
        <v>12.38</v>
      </c>
      <c r="Q90" s="26">
        <v>0.12</v>
      </c>
      <c r="R90" s="27">
        <v>112.2</v>
      </c>
    </row>
    <row r="91" spans="2:18" ht="16.5" customHeight="1" x14ac:dyDescent="0.3">
      <c r="B91" s="3"/>
      <c r="C91" s="4" t="s">
        <v>116</v>
      </c>
      <c r="D91" s="24" t="s">
        <v>48</v>
      </c>
      <c r="E91" s="25">
        <v>200</v>
      </c>
      <c r="F91" s="26">
        <v>0.2</v>
      </c>
      <c r="G91" s="26">
        <v>0.05</v>
      </c>
      <c r="H91" s="26">
        <v>2.0699999999999998</v>
      </c>
      <c r="I91" s="27">
        <v>25.32</v>
      </c>
      <c r="K91" s="3"/>
      <c r="L91" s="4" t="s">
        <v>116</v>
      </c>
      <c r="M91" s="24" t="s">
        <v>48</v>
      </c>
      <c r="N91" s="25">
        <v>200</v>
      </c>
      <c r="O91" s="26">
        <v>0.2</v>
      </c>
      <c r="P91" s="26">
        <v>0.05</v>
      </c>
      <c r="Q91" s="26">
        <v>2.0699999999999998</v>
      </c>
      <c r="R91" s="27">
        <v>25.32</v>
      </c>
    </row>
    <row r="92" spans="2:18" ht="16.5" customHeight="1" x14ac:dyDescent="0.3">
      <c r="B92" s="3"/>
      <c r="C92" s="4" t="s">
        <v>117</v>
      </c>
      <c r="D92" s="24" t="s">
        <v>49</v>
      </c>
      <c r="E92" s="25">
        <v>40</v>
      </c>
      <c r="F92" s="26">
        <v>3.04</v>
      </c>
      <c r="G92" s="26">
        <v>0.32</v>
      </c>
      <c r="H92" s="26">
        <v>19.68</v>
      </c>
      <c r="I92" s="27">
        <v>94</v>
      </c>
      <c r="K92" s="3"/>
      <c r="L92" s="4" t="s">
        <v>117</v>
      </c>
      <c r="M92" s="24" t="s">
        <v>49</v>
      </c>
      <c r="N92" s="25">
        <v>40</v>
      </c>
      <c r="O92" s="26">
        <v>3.04</v>
      </c>
      <c r="P92" s="26">
        <v>0.32</v>
      </c>
      <c r="Q92" s="26">
        <v>19.68</v>
      </c>
      <c r="R92" s="27">
        <v>94</v>
      </c>
    </row>
    <row r="93" spans="2:18" ht="16.5" customHeight="1" x14ac:dyDescent="0.3">
      <c r="B93" s="3"/>
      <c r="C93" s="4" t="s">
        <v>118</v>
      </c>
      <c r="D93" s="24" t="s">
        <v>50</v>
      </c>
      <c r="E93" s="25">
        <v>200</v>
      </c>
      <c r="F93" s="26">
        <v>3</v>
      </c>
      <c r="G93" s="26">
        <v>1</v>
      </c>
      <c r="H93" s="26">
        <v>42</v>
      </c>
      <c r="I93" s="27">
        <v>192</v>
      </c>
      <c r="K93" s="3"/>
      <c r="L93" s="4" t="s">
        <v>118</v>
      </c>
      <c r="M93" s="24" t="s">
        <v>50</v>
      </c>
      <c r="N93" s="25">
        <v>200</v>
      </c>
      <c r="O93" s="26">
        <v>3</v>
      </c>
      <c r="P93" s="26">
        <v>1</v>
      </c>
      <c r="Q93" s="26">
        <v>42</v>
      </c>
      <c r="R93" s="27">
        <v>192</v>
      </c>
    </row>
    <row r="94" spans="2:18" ht="16.5" customHeight="1" x14ac:dyDescent="0.3">
      <c r="B94" s="61" t="s">
        <v>17</v>
      </c>
      <c r="C94" s="62"/>
      <c r="D94" s="62"/>
      <c r="E94" s="25">
        <f>SUM(E89:E93)</f>
        <v>655</v>
      </c>
      <c r="F94" s="26">
        <f>SUM(F89:F93)</f>
        <v>37.28</v>
      </c>
      <c r="G94" s="26">
        <f>SUM(G89:G93)</f>
        <v>33.17</v>
      </c>
      <c r="H94" s="26">
        <f>SUM(H89:H93)</f>
        <v>88.81</v>
      </c>
      <c r="I94" s="27">
        <f>SUM(I89:I93)</f>
        <v>851.35</v>
      </c>
      <c r="K94" s="61" t="s">
        <v>17</v>
      </c>
      <c r="L94" s="62"/>
      <c r="M94" s="62"/>
      <c r="N94" s="25">
        <f>SUM(N89:N93)</f>
        <v>655</v>
      </c>
      <c r="O94" s="26">
        <f>SUM(O89:O93)</f>
        <v>37.28</v>
      </c>
      <c r="P94" s="26">
        <f>SUM(P89:P93)</f>
        <v>33.17</v>
      </c>
      <c r="Q94" s="26">
        <f>SUM(Q89:Q93)</f>
        <v>88.81</v>
      </c>
      <c r="R94" s="27">
        <f>SUM(R89:R93)</f>
        <v>851.35</v>
      </c>
    </row>
    <row r="95" spans="2:18" ht="16.5" customHeight="1" x14ac:dyDescent="0.3">
      <c r="B95" s="59" t="s">
        <v>18</v>
      </c>
      <c r="C95" s="60"/>
      <c r="D95" s="60"/>
      <c r="E95" s="22"/>
      <c r="F95" s="22"/>
      <c r="G95" s="22"/>
      <c r="H95" s="22"/>
      <c r="I95" s="23"/>
      <c r="K95" s="59" t="s">
        <v>18</v>
      </c>
      <c r="L95" s="60"/>
      <c r="M95" s="60"/>
      <c r="N95" s="22"/>
      <c r="O95" s="22"/>
      <c r="P95" s="22"/>
      <c r="Q95" s="22"/>
      <c r="R95" s="23"/>
    </row>
    <row r="96" spans="2:18" ht="23.25" customHeight="1" x14ac:dyDescent="0.3">
      <c r="B96" s="3"/>
      <c r="C96" s="4" t="s">
        <v>128</v>
      </c>
      <c r="D96" s="24" t="s">
        <v>61</v>
      </c>
      <c r="E96" s="25">
        <v>60</v>
      </c>
      <c r="F96" s="26">
        <v>0.9</v>
      </c>
      <c r="G96" s="26">
        <v>3.08</v>
      </c>
      <c r="H96" s="26">
        <v>2.6</v>
      </c>
      <c r="I96" s="27">
        <v>43.01</v>
      </c>
      <c r="K96" s="3"/>
      <c r="L96" s="4" t="s">
        <v>128</v>
      </c>
      <c r="M96" s="24" t="s">
        <v>161</v>
      </c>
      <c r="N96" s="25">
        <v>100</v>
      </c>
      <c r="O96" s="26">
        <f>0.9*1.8</f>
        <v>1.62</v>
      </c>
      <c r="P96" s="26">
        <v>3.08</v>
      </c>
      <c r="Q96" s="26">
        <v>2.6</v>
      </c>
      <c r="R96" s="27">
        <v>43.01</v>
      </c>
    </row>
    <row r="97" spans="2:18" ht="15.75" customHeight="1" x14ac:dyDescent="0.3">
      <c r="B97" s="3"/>
      <c r="C97" s="4" t="s">
        <v>129</v>
      </c>
      <c r="D97" s="24" t="s">
        <v>62</v>
      </c>
      <c r="E97" s="25">
        <v>250</v>
      </c>
      <c r="F97" s="26">
        <v>4.63</v>
      </c>
      <c r="G97" s="26">
        <v>10.199999999999999</v>
      </c>
      <c r="H97" s="26">
        <v>18.420000000000002</v>
      </c>
      <c r="I97" s="27">
        <v>190.85</v>
      </c>
      <c r="K97" s="3"/>
      <c r="L97" s="4" t="s">
        <v>129</v>
      </c>
      <c r="M97" s="24" t="s">
        <v>62</v>
      </c>
      <c r="N97" s="25">
        <v>250</v>
      </c>
      <c r="O97" s="26">
        <v>4.63</v>
      </c>
      <c r="P97" s="26">
        <v>10.199999999999999</v>
      </c>
      <c r="Q97" s="26">
        <v>18.420000000000002</v>
      </c>
      <c r="R97" s="27">
        <v>190.85</v>
      </c>
    </row>
    <row r="98" spans="2:18" ht="16.5" customHeight="1" x14ac:dyDescent="0.3">
      <c r="B98" s="3"/>
      <c r="C98" s="4" t="s">
        <v>130</v>
      </c>
      <c r="D98" s="24" t="s">
        <v>151</v>
      </c>
      <c r="E98" s="25">
        <v>120</v>
      </c>
      <c r="F98" s="26">
        <v>17.649999999999999</v>
      </c>
      <c r="G98" s="26">
        <v>8.8699999999999992</v>
      </c>
      <c r="H98" s="26">
        <v>3.01</v>
      </c>
      <c r="I98" s="27">
        <v>164.59</v>
      </c>
      <c r="K98" s="3"/>
      <c r="L98" s="4" t="s">
        <v>130</v>
      </c>
      <c r="M98" s="24" t="s">
        <v>151</v>
      </c>
      <c r="N98" s="25">
        <v>120</v>
      </c>
      <c r="O98" s="26">
        <v>17.649999999999999</v>
      </c>
      <c r="P98" s="26">
        <v>8.8699999999999992</v>
      </c>
      <c r="Q98" s="26">
        <v>3.01</v>
      </c>
      <c r="R98" s="27">
        <v>164.59</v>
      </c>
    </row>
    <row r="99" spans="2:18" ht="16.5" customHeight="1" x14ac:dyDescent="0.3">
      <c r="B99" s="3"/>
      <c r="C99" s="4" t="s">
        <v>131</v>
      </c>
      <c r="D99" s="24" t="s">
        <v>63</v>
      </c>
      <c r="E99" s="25">
        <v>150</v>
      </c>
      <c r="F99" s="26">
        <v>3.39</v>
      </c>
      <c r="G99" s="26">
        <v>4.62</v>
      </c>
      <c r="H99" s="26">
        <v>34.15</v>
      </c>
      <c r="I99" s="27">
        <v>196.58</v>
      </c>
      <c r="K99" s="3"/>
      <c r="L99" s="4" t="s">
        <v>131</v>
      </c>
      <c r="M99" s="24" t="s">
        <v>162</v>
      </c>
      <c r="N99" s="25">
        <v>180</v>
      </c>
      <c r="O99" s="34">
        <f>3.39*1.4</f>
        <v>4.7459999999999996</v>
      </c>
      <c r="P99" s="34">
        <f>4.62*1.4</f>
        <v>6.468</v>
      </c>
      <c r="Q99" s="34">
        <f>34.15*1.4</f>
        <v>47.809999999999995</v>
      </c>
      <c r="R99" s="35">
        <f>196.58*1.4</f>
        <v>275.21199999999999</v>
      </c>
    </row>
    <row r="100" spans="2:18" ht="30.75" customHeight="1" x14ac:dyDescent="0.3">
      <c r="B100" s="3"/>
      <c r="C100" s="4" t="s">
        <v>132</v>
      </c>
      <c r="D100" s="24" t="s">
        <v>64</v>
      </c>
      <c r="E100" s="25">
        <v>200</v>
      </c>
      <c r="F100" s="26">
        <v>0.55000000000000004</v>
      </c>
      <c r="G100" s="26">
        <v>0.12</v>
      </c>
      <c r="H100" s="26">
        <v>17.61</v>
      </c>
      <c r="I100" s="27">
        <v>88.09</v>
      </c>
      <c r="K100" s="3"/>
      <c r="L100" s="4" t="s">
        <v>132</v>
      </c>
      <c r="M100" s="24" t="s">
        <v>64</v>
      </c>
      <c r="N100" s="25">
        <v>200</v>
      </c>
      <c r="O100" s="26">
        <v>0.55000000000000004</v>
      </c>
      <c r="P100" s="26">
        <v>0.12</v>
      </c>
      <c r="Q100" s="26">
        <v>17.61</v>
      </c>
      <c r="R100" s="27">
        <v>88.09</v>
      </c>
    </row>
    <row r="101" spans="2:18" ht="16.5" customHeight="1" x14ac:dyDescent="0.3">
      <c r="B101" s="3"/>
      <c r="C101" s="4" t="s">
        <v>90</v>
      </c>
      <c r="D101" s="24" t="s">
        <v>15</v>
      </c>
      <c r="E101" s="25">
        <v>20</v>
      </c>
      <c r="F101" s="26">
        <v>1.52</v>
      </c>
      <c r="G101" s="26">
        <v>0.16</v>
      </c>
      <c r="H101" s="26">
        <v>9.84</v>
      </c>
      <c r="I101" s="27">
        <v>47</v>
      </c>
      <c r="K101" s="3"/>
      <c r="L101" s="4" t="s">
        <v>90</v>
      </c>
      <c r="M101" s="24" t="s">
        <v>15</v>
      </c>
      <c r="N101" s="25">
        <v>20</v>
      </c>
      <c r="O101" s="26">
        <v>1.52</v>
      </c>
      <c r="P101" s="26">
        <v>0.16</v>
      </c>
      <c r="Q101" s="26">
        <v>9.84</v>
      </c>
      <c r="R101" s="27">
        <v>47</v>
      </c>
    </row>
    <row r="102" spans="2:18" ht="16.5" customHeight="1" x14ac:dyDescent="0.3">
      <c r="B102" s="3"/>
      <c r="C102" s="4" t="s">
        <v>97</v>
      </c>
      <c r="D102" s="24" t="s">
        <v>24</v>
      </c>
      <c r="E102" s="12">
        <v>30</v>
      </c>
      <c r="F102" s="13">
        <f>8.6/2</f>
        <v>4.3</v>
      </c>
      <c r="G102" s="13">
        <f>1.98/2</f>
        <v>0.99</v>
      </c>
      <c r="H102" s="13">
        <f>36.98/2</f>
        <v>18.489999999999998</v>
      </c>
      <c r="I102" s="13">
        <f>155.4/2</f>
        <v>77.7</v>
      </c>
      <c r="K102" s="3"/>
      <c r="L102" s="4" t="s">
        <v>124</v>
      </c>
      <c r="M102" s="24" t="s">
        <v>56</v>
      </c>
      <c r="N102" s="25">
        <v>60</v>
      </c>
      <c r="O102" s="26">
        <v>8.6</v>
      </c>
      <c r="P102" s="26">
        <v>1.98</v>
      </c>
      <c r="Q102" s="26">
        <v>36.979999999999997</v>
      </c>
      <c r="R102" s="27">
        <v>155.4</v>
      </c>
    </row>
    <row r="103" spans="2:18" ht="16.5" customHeight="1" x14ac:dyDescent="0.3">
      <c r="B103" s="61" t="s">
        <v>25</v>
      </c>
      <c r="C103" s="62"/>
      <c r="D103" s="62"/>
      <c r="E103" s="25">
        <f>SUM(E96:E102)</f>
        <v>830</v>
      </c>
      <c r="F103" s="34">
        <f>SUM(F96:F102)</f>
        <v>32.94</v>
      </c>
      <c r="G103" s="34">
        <f>SUM(G96:G102)</f>
        <v>28.04</v>
      </c>
      <c r="H103" s="34">
        <f>SUM(H96:H102)</f>
        <v>104.11999999999999</v>
      </c>
      <c r="I103" s="35">
        <f>SUM(I96:I102)</f>
        <v>807.82</v>
      </c>
      <c r="K103" s="61" t="s">
        <v>25</v>
      </c>
      <c r="L103" s="62"/>
      <c r="M103" s="62"/>
      <c r="N103" s="25">
        <f>SUM(N96:N102)</f>
        <v>930</v>
      </c>
      <c r="O103" s="34">
        <f>SUM(O96:O102)</f>
        <v>39.315999999999995</v>
      </c>
      <c r="P103" s="34">
        <f>SUM(P96:P102)</f>
        <v>30.878</v>
      </c>
      <c r="Q103" s="34">
        <f>SUM(Q96:Q102)</f>
        <v>136.27000000000001</v>
      </c>
      <c r="R103" s="35">
        <f>SUM(R96:R102)</f>
        <v>964.15200000000004</v>
      </c>
    </row>
    <row r="104" spans="2:18" ht="16.5" customHeight="1" thickBot="1" x14ac:dyDescent="0.35">
      <c r="B104" s="64" t="s">
        <v>26</v>
      </c>
      <c r="C104" s="65"/>
      <c r="D104" s="65"/>
      <c r="E104" s="28">
        <f>E103+E94</f>
        <v>1485</v>
      </c>
      <c r="F104" s="37">
        <f t="shared" ref="F104:I104" si="25">F103+F94</f>
        <v>70.22</v>
      </c>
      <c r="G104" s="37">
        <f t="shared" si="25"/>
        <v>61.21</v>
      </c>
      <c r="H104" s="37">
        <f t="shared" si="25"/>
        <v>192.93</v>
      </c>
      <c r="I104" s="37">
        <f t="shared" si="25"/>
        <v>1659.17</v>
      </c>
      <c r="K104" s="64" t="s">
        <v>26</v>
      </c>
      <c r="L104" s="65"/>
      <c r="M104" s="65"/>
      <c r="N104" s="28">
        <f>N103+N94</f>
        <v>1585</v>
      </c>
      <c r="O104" s="37">
        <f t="shared" ref="O104" si="26">O103+O94</f>
        <v>76.596000000000004</v>
      </c>
      <c r="P104" s="37">
        <f t="shared" ref="P104" si="27">P103+P94</f>
        <v>64.048000000000002</v>
      </c>
      <c r="Q104" s="37">
        <f t="shared" ref="Q104" si="28">Q103+Q94</f>
        <v>225.08</v>
      </c>
      <c r="R104" s="37">
        <f t="shared" ref="R104" si="29">R103+R94</f>
        <v>1815.502</v>
      </c>
    </row>
    <row r="105" spans="2:18" ht="94.5" customHeight="1" x14ac:dyDescent="0.3">
      <c r="B105" s="2"/>
      <c r="C105" s="5"/>
      <c r="D105" s="31"/>
      <c r="E105" s="19"/>
      <c r="F105" s="18"/>
      <c r="G105" s="18"/>
      <c r="H105" s="18"/>
      <c r="I105" s="18"/>
      <c r="K105" s="2"/>
      <c r="L105" s="5"/>
      <c r="M105" s="31"/>
      <c r="N105" s="19"/>
      <c r="O105" s="18"/>
      <c r="P105" s="18"/>
      <c r="Q105" s="18"/>
      <c r="R105" s="18"/>
    </row>
    <row r="106" spans="2:18" ht="29.25" customHeight="1" thickBot="1" x14ac:dyDescent="0.35">
      <c r="B106" s="67" t="s">
        <v>0</v>
      </c>
      <c r="C106" s="67"/>
      <c r="D106" s="68"/>
      <c r="E106" s="17" t="s">
        <v>1</v>
      </c>
      <c r="F106" s="18">
        <v>2</v>
      </c>
      <c r="G106" s="19"/>
      <c r="H106" s="17" t="s">
        <v>2</v>
      </c>
      <c r="I106" s="20" t="s">
        <v>3</v>
      </c>
      <c r="K106" s="67" t="s">
        <v>153</v>
      </c>
      <c r="L106" s="67"/>
      <c r="M106" s="68"/>
      <c r="N106" s="17" t="s">
        <v>1</v>
      </c>
      <c r="O106" s="18">
        <v>2</v>
      </c>
      <c r="P106" s="19"/>
      <c r="Q106" s="17" t="s">
        <v>2</v>
      </c>
      <c r="R106" s="20" t="s">
        <v>3</v>
      </c>
    </row>
    <row r="107" spans="2:18" ht="15" customHeight="1" x14ac:dyDescent="0.3">
      <c r="B107" s="69" t="s">
        <v>4</v>
      </c>
      <c r="C107" s="71" t="s">
        <v>86</v>
      </c>
      <c r="D107" s="73" t="s">
        <v>5</v>
      </c>
      <c r="E107" s="75" t="s">
        <v>6</v>
      </c>
      <c r="F107" s="77" t="s">
        <v>7</v>
      </c>
      <c r="G107" s="77"/>
      <c r="H107" s="77"/>
      <c r="I107" s="78" t="s">
        <v>85</v>
      </c>
      <c r="K107" s="69" t="s">
        <v>4</v>
      </c>
      <c r="L107" s="71" t="s">
        <v>86</v>
      </c>
      <c r="M107" s="73" t="s">
        <v>5</v>
      </c>
      <c r="N107" s="75" t="s">
        <v>6</v>
      </c>
      <c r="O107" s="77" t="s">
        <v>7</v>
      </c>
      <c r="P107" s="77"/>
      <c r="Q107" s="77"/>
      <c r="R107" s="78" t="s">
        <v>85</v>
      </c>
    </row>
    <row r="108" spans="2:18" ht="36" customHeight="1" x14ac:dyDescent="0.3">
      <c r="B108" s="70"/>
      <c r="C108" s="72"/>
      <c r="D108" s="74"/>
      <c r="E108" s="76"/>
      <c r="F108" s="21" t="s">
        <v>8</v>
      </c>
      <c r="G108" s="21" t="s">
        <v>9</v>
      </c>
      <c r="H108" s="21" t="s">
        <v>10</v>
      </c>
      <c r="I108" s="79"/>
      <c r="K108" s="70"/>
      <c r="L108" s="72"/>
      <c r="M108" s="74"/>
      <c r="N108" s="76"/>
      <c r="O108" s="21" t="s">
        <v>8</v>
      </c>
      <c r="P108" s="21" t="s">
        <v>9</v>
      </c>
      <c r="Q108" s="21" t="s">
        <v>10</v>
      </c>
      <c r="R108" s="79"/>
    </row>
    <row r="109" spans="2:18" x14ac:dyDescent="0.3">
      <c r="B109" s="59" t="s">
        <v>11</v>
      </c>
      <c r="C109" s="60"/>
      <c r="D109" s="60"/>
      <c r="E109" s="22"/>
      <c r="F109" s="22"/>
      <c r="G109" s="22"/>
      <c r="H109" s="22"/>
      <c r="I109" s="23"/>
      <c r="K109" s="59" t="s">
        <v>11</v>
      </c>
      <c r="L109" s="60"/>
      <c r="M109" s="60"/>
      <c r="N109" s="22"/>
      <c r="O109" s="22"/>
      <c r="P109" s="22"/>
      <c r="Q109" s="22"/>
      <c r="R109" s="23"/>
    </row>
    <row r="110" spans="2:18" ht="16.5" customHeight="1" x14ac:dyDescent="0.3">
      <c r="B110" s="3"/>
      <c r="C110" s="4" t="s">
        <v>134</v>
      </c>
      <c r="D110" s="24" t="s">
        <v>65</v>
      </c>
      <c r="E110" s="25">
        <v>200</v>
      </c>
      <c r="F110" s="26">
        <v>17.670000000000002</v>
      </c>
      <c r="G110" s="26">
        <v>24.96</v>
      </c>
      <c r="H110" s="26">
        <v>3.63</v>
      </c>
      <c r="I110" s="27">
        <v>360.42</v>
      </c>
      <c r="K110" s="3"/>
      <c r="L110" s="4" t="s">
        <v>134</v>
      </c>
      <c r="M110" s="24" t="s">
        <v>65</v>
      </c>
      <c r="N110" s="25">
        <v>200</v>
      </c>
      <c r="O110" s="26">
        <v>17.670000000000002</v>
      </c>
      <c r="P110" s="26">
        <v>24.96</v>
      </c>
      <c r="Q110" s="26">
        <v>3.63</v>
      </c>
      <c r="R110" s="27">
        <v>360.42</v>
      </c>
    </row>
    <row r="111" spans="2:18" ht="16.5" customHeight="1" x14ac:dyDescent="0.3">
      <c r="B111" s="3"/>
      <c r="C111" s="4" t="s">
        <v>141</v>
      </c>
      <c r="D111" s="24" t="s">
        <v>152</v>
      </c>
      <c r="E111" s="25">
        <v>28</v>
      </c>
      <c r="F111" s="26">
        <v>1.7</v>
      </c>
      <c r="G111" s="26">
        <v>2.2599999999999998</v>
      </c>
      <c r="H111" s="26">
        <v>13.94</v>
      </c>
      <c r="I111" s="27">
        <v>82.8</v>
      </c>
      <c r="K111" s="3"/>
      <c r="L111" s="4" t="s">
        <v>141</v>
      </c>
      <c r="M111" s="24" t="s">
        <v>152</v>
      </c>
      <c r="N111" s="25">
        <v>28</v>
      </c>
      <c r="O111" s="26">
        <v>1.7</v>
      </c>
      <c r="P111" s="26">
        <v>2.2599999999999998</v>
      </c>
      <c r="Q111" s="26">
        <v>13.94</v>
      </c>
      <c r="R111" s="27">
        <v>82.8</v>
      </c>
    </row>
    <row r="112" spans="2:18" ht="16.5" customHeight="1" x14ac:dyDescent="0.3">
      <c r="B112" s="3"/>
      <c r="C112" s="4" t="s">
        <v>108</v>
      </c>
      <c r="D112" s="24" t="s">
        <v>39</v>
      </c>
      <c r="E112" s="25">
        <v>200</v>
      </c>
      <c r="F112" s="26">
        <v>4.87</v>
      </c>
      <c r="G112" s="26">
        <v>3.86</v>
      </c>
      <c r="H112" s="26">
        <v>11.51</v>
      </c>
      <c r="I112" s="27">
        <v>121.8</v>
      </c>
      <c r="K112" s="3"/>
      <c r="L112" s="4" t="s">
        <v>108</v>
      </c>
      <c r="M112" s="24" t="s">
        <v>39</v>
      </c>
      <c r="N112" s="25">
        <v>200</v>
      </c>
      <c r="O112" s="26">
        <v>4.87</v>
      </c>
      <c r="P112" s="26">
        <v>3.86</v>
      </c>
      <c r="Q112" s="26">
        <v>11.51</v>
      </c>
      <c r="R112" s="27">
        <v>121.8</v>
      </c>
    </row>
    <row r="113" spans="2:18" ht="16.5" customHeight="1" x14ac:dyDescent="0.3">
      <c r="B113" s="3"/>
      <c r="C113" s="4" t="s">
        <v>90</v>
      </c>
      <c r="D113" s="24" t="s">
        <v>15</v>
      </c>
      <c r="E113" s="25">
        <v>20</v>
      </c>
      <c r="F113" s="26">
        <v>1.52</v>
      </c>
      <c r="G113" s="26">
        <v>0.16</v>
      </c>
      <c r="H113" s="26">
        <v>9.84</v>
      </c>
      <c r="I113" s="27">
        <v>47</v>
      </c>
      <c r="K113" s="3"/>
      <c r="L113" s="4" t="s">
        <v>90</v>
      </c>
      <c r="M113" s="24" t="s">
        <v>15</v>
      </c>
      <c r="N113" s="25">
        <v>20</v>
      </c>
      <c r="O113" s="26">
        <v>1.52</v>
      </c>
      <c r="P113" s="26">
        <v>0.16</v>
      </c>
      <c r="Q113" s="26">
        <v>9.84</v>
      </c>
      <c r="R113" s="27">
        <v>47</v>
      </c>
    </row>
    <row r="114" spans="2:18" ht="16.5" customHeight="1" x14ac:dyDescent="0.3">
      <c r="B114" s="3"/>
      <c r="C114" s="4" t="s">
        <v>91</v>
      </c>
      <c r="D114" s="24" t="s">
        <v>16</v>
      </c>
      <c r="E114" s="25">
        <v>200</v>
      </c>
      <c r="F114" s="26">
        <v>0.8</v>
      </c>
      <c r="G114" s="26">
        <v>0.8</v>
      </c>
      <c r="H114" s="26">
        <v>19.600000000000001</v>
      </c>
      <c r="I114" s="27">
        <v>94</v>
      </c>
      <c r="K114" s="3"/>
      <c r="L114" s="4" t="s">
        <v>91</v>
      </c>
      <c r="M114" s="24" t="s">
        <v>16</v>
      </c>
      <c r="N114" s="25">
        <v>200</v>
      </c>
      <c r="O114" s="26">
        <v>0.8</v>
      </c>
      <c r="P114" s="26">
        <v>0.8</v>
      </c>
      <c r="Q114" s="26">
        <v>19.600000000000001</v>
      </c>
      <c r="R114" s="27">
        <v>94</v>
      </c>
    </row>
    <row r="115" spans="2:18" ht="16.5" customHeight="1" x14ac:dyDescent="0.3">
      <c r="B115" s="61" t="s">
        <v>17</v>
      </c>
      <c r="C115" s="62"/>
      <c r="D115" s="62"/>
      <c r="E115" s="25">
        <f>SUM(E110:E114)</f>
        <v>648</v>
      </c>
      <c r="F115" s="26">
        <f>SUM(F110:F114)</f>
        <v>26.560000000000002</v>
      </c>
      <c r="G115" s="26">
        <f>SUM(G110:G114)</f>
        <v>32.04</v>
      </c>
      <c r="H115" s="26">
        <f>SUM(H110:H114)</f>
        <v>58.52</v>
      </c>
      <c r="I115" s="27">
        <f>SUM(I110:I114)</f>
        <v>706.02</v>
      </c>
      <c r="K115" s="61" t="s">
        <v>17</v>
      </c>
      <c r="L115" s="62"/>
      <c r="M115" s="62"/>
      <c r="N115" s="25">
        <f>SUM(N110:N114)</f>
        <v>648</v>
      </c>
      <c r="O115" s="26">
        <f>SUM(O110:O114)</f>
        <v>26.560000000000002</v>
      </c>
      <c r="P115" s="26">
        <f>SUM(P110:P114)</f>
        <v>32.04</v>
      </c>
      <c r="Q115" s="26">
        <f>SUM(Q110:Q114)</f>
        <v>58.52</v>
      </c>
      <c r="R115" s="27">
        <f>SUM(R110:R114)</f>
        <v>706.02</v>
      </c>
    </row>
    <row r="116" spans="2:18" ht="16.5" customHeight="1" x14ac:dyDescent="0.3">
      <c r="B116" s="59" t="s">
        <v>18</v>
      </c>
      <c r="C116" s="60"/>
      <c r="D116" s="60"/>
      <c r="E116" s="22"/>
      <c r="F116" s="22"/>
      <c r="G116" s="22"/>
      <c r="H116" s="22"/>
      <c r="I116" s="23"/>
      <c r="K116" s="59" t="s">
        <v>18</v>
      </c>
      <c r="L116" s="60"/>
      <c r="M116" s="60"/>
      <c r="N116" s="22"/>
      <c r="O116" s="22"/>
      <c r="P116" s="22"/>
      <c r="Q116" s="22"/>
      <c r="R116" s="23"/>
    </row>
    <row r="117" spans="2:18" ht="33.75" customHeight="1" x14ac:dyDescent="0.3">
      <c r="B117" s="3"/>
      <c r="C117" s="4" t="s">
        <v>110</v>
      </c>
      <c r="D117" s="24" t="s">
        <v>41</v>
      </c>
      <c r="E117" s="25">
        <v>60</v>
      </c>
      <c r="F117" s="26">
        <v>0.53</v>
      </c>
      <c r="G117" s="26">
        <v>2.09</v>
      </c>
      <c r="H117" s="26">
        <v>1.67</v>
      </c>
      <c r="I117" s="27">
        <v>28.26</v>
      </c>
      <c r="K117" s="3"/>
      <c r="L117" s="42" t="s">
        <v>110</v>
      </c>
      <c r="M117" s="43" t="s">
        <v>157</v>
      </c>
      <c r="N117" s="44">
        <v>100</v>
      </c>
      <c r="O117" s="45">
        <f>0.53/60*100</f>
        <v>0.88333333333333341</v>
      </c>
      <c r="P117" s="45">
        <f>2.09/60*100</f>
        <v>3.4833333333333334</v>
      </c>
      <c r="Q117" s="45">
        <f>1.67/60*100</f>
        <v>2.7833333333333332</v>
      </c>
      <c r="R117" s="46">
        <f>28.26/60*100</f>
        <v>47.1</v>
      </c>
    </row>
    <row r="118" spans="2:18" ht="33.75" customHeight="1" x14ac:dyDescent="0.3">
      <c r="B118" s="3"/>
      <c r="C118" s="4" t="s">
        <v>93</v>
      </c>
      <c r="D118" s="24" t="s">
        <v>20</v>
      </c>
      <c r="E118" s="25">
        <v>250</v>
      </c>
      <c r="F118" s="26">
        <v>8.4600000000000009</v>
      </c>
      <c r="G118" s="26">
        <v>15.18</v>
      </c>
      <c r="H118" s="26">
        <v>17.72</v>
      </c>
      <c r="I118" s="27">
        <v>244.72</v>
      </c>
      <c r="K118" s="3"/>
      <c r="L118" s="4" t="s">
        <v>93</v>
      </c>
      <c r="M118" s="24" t="s">
        <v>20</v>
      </c>
      <c r="N118" s="25">
        <v>250</v>
      </c>
      <c r="O118" s="26">
        <v>8.4600000000000009</v>
      </c>
      <c r="P118" s="26">
        <v>15.18</v>
      </c>
      <c r="Q118" s="26">
        <v>17.72</v>
      </c>
      <c r="R118" s="27">
        <v>244.72</v>
      </c>
    </row>
    <row r="119" spans="2:18" ht="37.5" customHeight="1" x14ac:dyDescent="0.3">
      <c r="B119" s="3"/>
      <c r="C119" s="42" t="s">
        <v>164</v>
      </c>
      <c r="D119" s="43" t="s">
        <v>166</v>
      </c>
      <c r="E119" s="44">
        <v>90</v>
      </c>
      <c r="F119" s="47">
        <v>7.59</v>
      </c>
      <c r="G119" s="47">
        <v>16.100000000000001</v>
      </c>
      <c r="H119" s="47">
        <v>15.01</v>
      </c>
      <c r="I119" s="48">
        <v>304.04000000000002</v>
      </c>
      <c r="K119" s="3"/>
      <c r="L119" s="42" t="s">
        <v>164</v>
      </c>
      <c r="M119" s="43" t="s">
        <v>165</v>
      </c>
      <c r="N119" s="44">
        <v>100</v>
      </c>
      <c r="O119" s="45">
        <f>7.59*1.1</f>
        <v>8.3490000000000002</v>
      </c>
      <c r="P119" s="45">
        <v>16.100000000000001</v>
      </c>
      <c r="Q119" s="45">
        <f>15.01*1.1</f>
        <v>16.511000000000003</v>
      </c>
      <c r="R119" s="46">
        <f>304.04*1.1</f>
        <v>334.44400000000007</v>
      </c>
    </row>
    <row r="120" spans="2:18" ht="33" customHeight="1" x14ac:dyDescent="0.3">
      <c r="B120" s="3"/>
      <c r="C120" s="4" t="s">
        <v>113</v>
      </c>
      <c r="D120" s="24" t="s">
        <v>44</v>
      </c>
      <c r="E120" s="25">
        <v>150</v>
      </c>
      <c r="F120" s="26">
        <v>4.01</v>
      </c>
      <c r="G120" s="26">
        <v>10.220000000000001</v>
      </c>
      <c r="H120" s="26">
        <v>12.42</v>
      </c>
      <c r="I120" s="27">
        <v>164.13</v>
      </c>
      <c r="K120" s="3"/>
      <c r="L120" s="42" t="s">
        <v>113</v>
      </c>
      <c r="M120" s="43" t="s">
        <v>159</v>
      </c>
      <c r="N120" s="44">
        <f>150*1.2</f>
        <v>180</v>
      </c>
      <c r="O120" s="45">
        <f>4.01*1.2</f>
        <v>4.8119999999999994</v>
      </c>
      <c r="P120" s="45">
        <f>10.22*1.2</f>
        <v>12.264000000000001</v>
      </c>
      <c r="Q120" s="45">
        <f>12.42*1.2</f>
        <v>14.904</v>
      </c>
      <c r="R120" s="46">
        <f>164.13*1.2</f>
        <v>196.95599999999999</v>
      </c>
    </row>
    <row r="121" spans="2:18" ht="16.5" customHeight="1" x14ac:dyDescent="0.3">
      <c r="B121" s="3"/>
      <c r="C121" s="4" t="s">
        <v>96</v>
      </c>
      <c r="D121" s="24" t="s">
        <v>23</v>
      </c>
      <c r="E121" s="25">
        <v>200</v>
      </c>
      <c r="F121" s="26">
        <v>1</v>
      </c>
      <c r="G121" s="26">
        <v>0.2</v>
      </c>
      <c r="H121" s="26">
        <v>20.2</v>
      </c>
      <c r="I121" s="27">
        <v>58</v>
      </c>
      <c r="K121" s="3"/>
      <c r="L121" s="4" t="s">
        <v>96</v>
      </c>
      <c r="M121" s="24" t="s">
        <v>23</v>
      </c>
      <c r="N121" s="25">
        <v>200</v>
      </c>
      <c r="O121" s="26">
        <v>1</v>
      </c>
      <c r="P121" s="26">
        <v>0.2</v>
      </c>
      <c r="Q121" s="26">
        <v>20.2</v>
      </c>
      <c r="R121" s="27">
        <v>58</v>
      </c>
    </row>
    <row r="122" spans="2:18" ht="16.5" customHeight="1" x14ac:dyDescent="0.3">
      <c r="B122" s="3"/>
      <c r="C122" s="4" t="s">
        <v>90</v>
      </c>
      <c r="D122" s="24" t="s">
        <v>15</v>
      </c>
      <c r="E122" s="25">
        <v>20</v>
      </c>
      <c r="F122" s="26">
        <v>1.52</v>
      </c>
      <c r="G122" s="26">
        <v>0.16</v>
      </c>
      <c r="H122" s="26">
        <v>9.84</v>
      </c>
      <c r="I122" s="27">
        <v>47</v>
      </c>
      <c r="K122" s="3"/>
      <c r="L122" s="4" t="s">
        <v>90</v>
      </c>
      <c r="M122" s="24" t="s">
        <v>15</v>
      </c>
      <c r="N122" s="25">
        <v>20</v>
      </c>
      <c r="O122" s="26">
        <v>1.52</v>
      </c>
      <c r="P122" s="26">
        <v>0.16</v>
      </c>
      <c r="Q122" s="26">
        <v>9.84</v>
      </c>
      <c r="R122" s="27">
        <v>47</v>
      </c>
    </row>
    <row r="123" spans="2:18" ht="16.5" customHeight="1" x14ac:dyDescent="0.3">
      <c r="B123" s="3"/>
      <c r="C123" s="10" t="s">
        <v>124</v>
      </c>
      <c r="D123" s="11" t="s">
        <v>56</v>
      </c>
      <c r="E123" s="12">
        <v>60</v>
      </c>
      <c r="F123" s="13">
        <v>8.6</v>
      </c>
      <c r="G123" s="13">
        <v>1.98</v>
      </c>
      <c r="H123" s="13">
        <v>36.979999999999997</v>
      </c>
      <c r="I123" s="14">
        <v>155.4</v>
      </c>
      <c r="K123" s="3"/>
      <c r="L123" s="10" t="s">
        <v>124</v>
      </c>
      <c r="M123" s="11" t="s">
        <v>56</v>
      </c>
      <c r="N123" s="12">
        <v>60</v>
      </c>
      <c r="O123" s="13">
        <v>8.6</v>
      </c>
      <c r="P123" s="13">
        <v>1.98</v>
      </c>
      <c r="Q123" s="13">
        <v>36.979999999999997</v>
      </c>
      <c r="R123" s="14">
        <v>155.4</v>
      </c>
    </row>
    <row r="124" spans="2:18" ht="16.5" customHeight="1" x14ac:dyDescent="0.3">
      <c r="B124" s="61" t="s">
        <v>25</v>
      </c>
      <c r="C124" s="63"/>
      <c r="D124" s="63"/>
      <c r="E124" s="50">
        <f>SUM(E117:E123)</f>
        <v>830</v>
      </c>
      <c r="F124" s="51">
        <f>SUM(F117:F123)</f>
        <v>31.709999999999994</v>
      </c>
      <c r="G124" s="51">
        <f>SUM(G117:G123)</f>
        <v>45.93</v>
      </c>
      <c r="H124" s="51">
        <f>SUM(H117:H123)</f>
        <v>113.84</v>
      </c>
      <c r="I124" s="52">
        <f>SUM(I117:I123)</f>
        <v>1001.55</v>
      </c>
      <c r="K124" s="61" t="s">
        <v>25</v>
      </c>
      <c r="L124" s="63"/>
      <c r="M124" s="63"/>
      <c r="N124" s="50">
        <f>SUM(N117:N123)</f>
        <v>910</v>
      </c>
      <c r="O124" s="51">
        <f>SUM(O117:O123)</f>
        <v>33.624333333333333</v>
      </c>
      <c r="P124" s="51">
        <f>SUM(P117:P123)</f>
        <v>49.367333333333335</v>
      </c>
      <c r="Q124" s="51">
        <f>SUM(Q117:Q123)</f>
        <v>118.93833333333333</v>
      </c>
      <c r="R124" s="52">
        <f>SUM(R117:R123)</f>
        <v>1083.6200000000001</v>
      </c>
    </row>
    <row r="125" spans="2:18" ht="16.5" customHeight="1" thickBot="1" x14ac:dyDescent="0.35">
      <c r="B125" s="64" t="s">
        <v>26</v>
      </c>
      <c r="C125" s="65"/>
      <c r="D125" s="65"/>
      <c r="E125" s="28">
        <f>E124+E115</f>
        <v>1478</v>
      </c>
      <c r="F125" s="37">
        <f t="shared" ref="F125:I125" si="30">F124+F115</f>
        <v>58.269999999999996</v>
      </c>
      <c r="G125" s="37">
        <f t="shared" si="30"/>
        <v>77.97</v>
      </c>
      <c r="H125" s="37">
        <f t="shared" si="30"/>
        <v>172.36</v>
      </c>
      <c r="I125" s="37">
        <f t="shared" si="30"/>
        <v>1707.57</v>
      </c>
      <c r="K125" s="64" t="s">
        <v>26</v>
      </c>
      <c r="L125" s="65"/>
      <c r="M125" s="65"/>
      <c r="N125" s="28">
        <f>N124+N115</f>
        <v>1558</v>
      </c>
      <c r="O125" s="37">
        <f t="shared" ref="O125" si="31">O124+O115</f>
        <v>60.184333333333335</v>
      </c>
      <c r="P125" s="37">
        <f t="shared" ref="P125" si="32">P124+P115</f>
        <v>81.407333333333327</v>
      </c>
      <c r="Q125" s="37">
        <f t="shared" ref="Q125" si="33">Q124+Q115</f>
        <v>177.45833333333334</v>
      </c>
      <c r="R125" s="37">
        <f t="shared" ref="R125" si="34">R124+R115</f>
        <v>1789.64</v>
      </c>
    </row>
    <row r="126" spans="2:18" ht="65.25" customHeight="1" x14ac:dyDescent="0.3">
      <c r="B126" s="2"/>
      <c r="C126" s="5"/>
      <c r="D126" s="31"/>
      <c r="E126" s="19"/>
      <c r="F126" s="18"/>
      <c r="G126" s="18"/>
      <c r="H126" s="18"/>
      <c r="I126" s="18"/>
      <c r="K126" s="2"/>
      <c r="L126" s="5"/>
      <c r="M126" s="31"/>
      <c r="N126" s="19"/>
      <c r="O126" s="18"/>
      <c r="P126" s="18"/>
      <c r="Q126" s="18"/>
      <c r="R126" s="18"/>
    </row>
    <row r="127" spans="2:18" ht="19.5" customHeight="1" thickBot="1" x14ac:dyDescent="0.35">
      <c r="B127" s="67" t="s">
        <v>0</v>
      </c>
      <c r="C127" s="67"/>
      <c r="D127" s="68"/>
      <c r="E127" s="17" t="s">
        <v>1</v>
      </c>
      <c r="F127" s="18">
        <v>2</v>
      </c>
      <c r="G127" s="19"/>
      <c r="H127" s="17" t="s">
        <v>2</v>
      </c>
      <c r="I127" s="20" t="s">
        <v>27</v>
      </c>
      <c r="K127" s="67" t="s">
        <v>153</v>
      </c>
      <c r="L127" s="67"/>
      <c r="M127" s="68"/>
      <c r="N127" s="17" t="s">
        <v>1</v>
      </c>
      <c r="O127" s="18">
        <v>2</v>
      </c>
      <c r="P127" s="19"/>
      <c r="Q127" s="17" t="s">
        <v>2</v>
      </c>
      <c r="R127" s="20" t="s">
        <v>27</v>
      </c>
    </row>
    <row r="128" spans="2:18" ht="16.5" customHeight="1" x14ac:dyDescent="0.3">
      <c r="B128" s="69" t="s">
        <v>4</v>
      </c>
      <c r="C128" s="71" t="s">
        <v>86</v>
      </c>
      <c r="D128" s="73" t="s">
        <v>5</v>
      </c>
      <c r="E128" s="75" t="s">
        <v>6</v>
      </c>
      <c r="F128" s="77" t="s">
        <v>7</v>
      </c>
      <c r="G128" s="77"/>
      <c r="H128" s="77"/>
      <c r="I128" s="78" t="s">
        <v>85</v>
      </c>
      <c r="K128" s="69" t="s">
        <v>4</v>
      </c>
      <c r="L128" s="71" t="s">
        <v>86</v>
      </c>
      <c r="M128" s="73" t="s">
        <v>5</v>
      </c>
      <c r="N128" s="75" t="s">
        <v>6</v>
      </c>
      <c r="O128" s="77" t="s">
        <v>7</v>
      </c>
      <c r="P128" s="77"/>
      <c r="Q128" s="77"/>
      <c r="R128" s="78" t="s">
        <v>85</v>
      </c>
    </row>
    <row r="129" spans="2:18" ht="15" customHeight="1" x14ac:dyDescent="0.3">
      <c r="B129" s="70"/>
      <c r="C129" s="72"/>
      <c r="D129" s="74"/>
      <c r="E129" s="76"/>
      <c r="F129" s="21" t="s">
        <v>8</v>
      </c>
      <c r="G129" s="21" t="s">
        <v>9</v>
      </c>
      <c r="H129" s="21" t="s">
        <v>10</v>
      </c>
      <c r="I129" s="79"/>
      <c r="K129" s="70"/>
      <c r="L129" s="72"/>
      <c r="M129" s="74"/>
      <c r="N129" s="76"/>
      <c r="O129" s="21" t="s">
        <v>8</v>
      </c>
      <c r="P129" s="21" t="s">
        <v>9</v>
      </c>
      <c r="Q129" s="21" t="s">
        <v>10</v>
      </c>
      <c r="R129" s="79"/>
    </row>
    <row r="130" spans="2:18" x14ac:dyDescent="0.3">
      <c r="B130" s="59" t="s">
        <v>11</v>
      </c>
      <c r="C130" s="60"/>
      <c r="D130" s="60"/>
      <c r="E130" s="22"/>
      <c r="F130" s="22"/>
      <c r="G130" s="22"/>
      <c r="H130" s="22"/>
      <c r="I130" s="23"/>
      <c r="K130" s="59" t="s">
        <v>11</v>
      </c>
      <c r="L130" s="60"/>
      <c r="M130" s="60"/>
      <c r="N130" s="22"/>
      <c r="O130" s="22"/>
      <c r="P130" s="22"/>
      <c r="Q130" s="22"/>
      <c r="R130" s="23"/>
    </row>
    <row r="131" spans="2:18" ht="16.5" customHeight="1" x14ac:dyDescent="0.3">
      <c r="B131" s="3"/>
      <c r="C131" s="4" t="s">
        <v>135</v>
      </c>
      <c r="D131" s="24" t="s">
        <v>66</v>
      </c>
      <c r="E131" s="25">
        <v>105</v>
      </c>
      <c r="F131" s="26">
        <v>1.54</v>
      </c>
      <c r="G131" s="26">
        <v>0.42</v>
      </c>
      <c r="H131" s="26">
        <v>7.97</v>
      </c>
      <c r="I131" s="27">
        <v>126.35</v>
      </c>
      <c r="K131" s="3"/>
      <c r="L131" s="4" t="s">
        <v>135</v>
      </c>
      <c r="M131" s="24" t="s">
        <v>66</v>
      </c>
      <c r="N131" s="25">
        <v>105</v>
      </c>
      <c r="O131" s="26">
        <v>1.54</v>
      </c>
      <c r="P131" s="26">
        <v>0.42</v>
      </c>
      <c r="Q131" s="26">
        <v>7.97</v>
      </c>
      <c r="R131" s="27">
        <v>126.35</v>
      </c>
    </row>
    <row r="132" spans="2:18" ht="33" customHeight="1" x14ac:dyDescent="0.3">
      <c r="B132" s="3"/>
      <c r="C132" s="4" t="s">
        <v>136</v>
      </c>
      <c r="D132" s="24" t="s">
        <v>67</v>
      </c>
      <c r="E132" s="25">
        <v>180</v>
      </c>
      <c r="F132" s="26">
        <v>5.58</v>
      </c>
      <c r="G132" s="26">
        <v>4.38</v>
      </c>
      <c r="H132" s="26">
        <v>32.01</v>
      </c>
      <c r="I132" s="27">
        <v>213.28</v>
      </c>
      <c r="K132" s="3"/>
      <c r="L132" s="4" t="s">
        <v>136</v>
      </c>
      <c r="M132" s="24" t="s">
        <v>67</v>
      </c>
      <c r="N132" s="25">
        <v>180</v>
      </c>
      <c r="O132" s="26">
        <v>5.58</v>
      </c>
      <c r="P132" s="26">
        <v>4.38</v>
      </c>
      <c r="Q132" s="26">
        <v>32.01</v>
      </c>
      <c r="R132" s="27">
        <v>213.28</v>
      </c>
    </row>
    <row r="133" spans="2:18" ht="16.5" customHeight="1" x14ac:dyDescent="0.3">
      <c r="B133" s="3"/>
      <c r="C133" s="4" t="s">
        <v>133</v>
      </c>
      <c r="D133" s="24" t="s">
        <v>68</v>
      </c>
      <c r="E133" s="25">
        <v>50</v>
      </c>
      <c r="F133" s="26">
        <v>6.21</v>
      </c>
      <c r="G133" s="26">
        <v>14.31</v>
      </c>
      <c r="H133" s="26">
        <v>9.92</v>
      </c>
      <c r="I133" s="27">
        <v>194.6</v>
      </c>
      <c r="K133" s="3"/>
      <c r="L133" s="4" t="s">
        <v>133</v>
      </c>
      <c r="M133" s="24" t="s">
        <v>68</v>
      </c>
      <c r="N133" s="25">
        <v>50</v>
      </c>
      <c r="O133" s="26">
        <v>6.21</v>
      </c>
      <c r="P133" s="26">
        <v>14.31</v>
      </c>
      <c r="Q133" s="26">
        <v>9.92</v>
      </c>
      <c r="R133" s="27">
        <v>194.6</v>
      </c>
    </row>
    <row r="134" spans="2:18" ht="16.5" customHeight="1" x14ac:dyDescent="0.3">
      <c r="B134" s="3"/>
      <c r="C134" s="4" t="s">
        <v>101</v>
      </c>
      <c r="D134" s="24" t="s">
        <v>31</v>
      </c>
      <c r="E134" s="25">
        <v>200</v>
      </c>
      <c r="F134" s="26">
        <v>1.65</v>
      </c>
      <c r="G134" s="26">
        <v>1.3</v>
      </c>
      <c r="H134" s="26">
        <v>3.92</v>
      </c>
      <c r="I134" s="27">
        <v>49.37</v>
      </c>
      <c r="K134" s="3"/>
      <c r="L134" s="4" t="s">
        <v>101</v>
      </c>
      <c r="M134" s="24" t="s">
        <v>31</v>
      </c>
      <c r="N134" s="25">
        <v>200</v>
      </c>
      <c r="O134" s="26">
        <v>1.65</v>
      </c>
      <c r="P134" s="26">
        <v>1.3</v>
      </c>
      <c r="Q134" s="26">
        <v>3.92</v>
      </c>
      <c r="R134" s="27">
        <v>49.37</v>
      </c>
    </row>
    <row r="135" spans="2:18" ht="16.5" customHeight="1" x14ac:dyDescent="0.3">
      <c r="B135" s="3"/>
      <c r="C135" s="4" t="s">
        <v>90</v>
      </c>
      <c r="D135" s="24" t="s">
        <v>15</v>
      </c>
      <c r="E135" s="25">
        <v>20</v>
      </c>
      <c r="F135" s="26">
        <v>1.52</v>
      </c>
      <c r="G135" s="26">
        <v>0.16</v>
      </c>
      <c r="H135" s="26">
        <v>9.84</v>
      </c>
      <c r="I135" s="27">
        <v>47</v>
      </c>
      <c r="K135" s="3"/>
      <c r="L135" s="4" t="s">
        <v>90</v>
      </c>
      <c r="M135" s="24" t="s">
        <v>15</v>
      </c>
      <c r="N135" s="25">
        <v>20</v>
      </c>
      <c r="O135" s="26">
        <v>1.52</v>
      </c>
      <c r="P135" s="26">
        <v>0.16</v>
      </c>
      <c r="Q135" s="26">
        <v>9.84</v>
      </c>
      <c r="R135" s="27">
        <v>47</v>
      </c>
    </row>
    <row r="136" spans="2:18" ht="16.5" customHeight="1" x14ac:dyDescent="0.3">
      <c r="B136" s="61" t="s">
        <v>17</v>
      </c>
      <c r="C136" s="62"/>
      <c r="D136" s="62"/>
      <c r="E136" s="25">
        <f>SUM(E131:E135)</f>
        <v>555</v>
      </c>
      <c r="F136" s="26">
        <f>SUM(F131:F135)</f>
        <v>16.5</v>
      </c>
      <c r="G136" s="26">
        <f>SUM(G131:G135)</f>
        <v>20.57</v>
      </c>
      <c r="H136" s="26">
        <f>SUM(H131:H135)</f>
        <v>63.66</v>
      </c>
      <c r="I136" s="27">
        <f>SUM(I131:I135)</f>
        <v>630.6</v>
      </c>
      <c r="K136" s="61" t="s">
        <v>17</v>
      </c>
      <c r="L136" s="62"/>
      <c r="M136" s="62"/>
      <c r="N136" s="25">
        <f>SUM(N131:N135)</f>
        <v>555</v>
      </c>
      <c r="O136" s="26">
        <f>SUM(O131:O135)</f>
        <v>16.5</v>
      </c>
      <c r="P136" s="26">
        <f>SUM(P131:P135)</f>
        <v>20.57</v>
      </c>
      <c r="Q136" s="26">
        <f>SUM(Q131:Q135)</f>
        <v>63.66</v>
      </c>
      <c r="R136" s="27">
        <f>SUM(R131:R135)</f>
        <v>630.6</v>
      </c>
    </row>
    <row r="137" spans="2:18" ht="16.5" customHeight="1" x14ac:dyDescent="0.3">
      <c r="B137" s="59" t="s">
        <v>18</v>
      </c>
      <c r="C137" s="60"/>
      <c r="D137" s="60"/>
      <c r="E137" s="22"/>
      <c r="F137" s="22"/>
      <c r="G137" s="22"/>
      <c r="H137" s="22"/>
      <c r="I137" s="23"/>
      <c r="K137" s="59" t="s">
        <v>18</v>
      </c>
      <c r="L137" s="60"/>
      <c r="M137" s="60"/>
      <c r="N137" s="22"/>
      <c r="O137" s="22"/>
      <c r="P137" s="22"/>
      <c r="Q137" s="22"/>
      <c r="R137" s="23"/>
    </row>
    <row r="138" spans="2:18" ht="16.5" customHeight="1" x14ac:dyDescent="0.3">
      <c r="B138" s="3"/>
      <c r="C138" s="4" t="s">
        <v>92</v>
      </c>
      <c r="D138" s="24" t="s">
        <v>19</v>
      </c>
      <c r="E138" s="25">
        <v>60</v>
      </c>
      <c r="F138" s="26">
        <v>0.93</v>
      </c>
      <c r="G138" s="26">
        <v>3.05</v>
      </c>
      <c r="H138" s="26">
        <v>3</v>
      </c>
      <c r="I138" s="27">
        <v>44.01</v>
      </c>
      <c r="K138" s="3"/>
      <c r="L138" s="10" t="s">
        <v>92</v>
      </c>
      <c r="M138" s="11" t="s">
        <v>163</v>
      </c>
      <c r="N138" s="12">
        <v>100</v>
      </c>
      <c r="O138" s="13">
        <f>0.93*1.4</f>
        <v>1.302</v>
      </c>
      <c r="P138" s="13">
        <f>3.05*1.4</f>
        <v>4.2699999999999996</v>
      </c>
      <c r="Q138" s="13">
        <f>3*1.4</f>
        <v>4.1999999999999993</v>
      </c>
      <c r="R138" s="14">
        <f>44.01*1.4</f>
        <v>61.61399999999999</v>
      </c>
    </row>
    <row r="139" spans="2:18" ht="16.5" customHeight="1" x14ac:dyDescent="0.3">
      <c r="B139" s="3"/>
      <c r="C139" s="4" t="s">
        <v>137</v>
      </c>
      <c r="D139" s="24" t="s">
        <v>69</v>
      </c>
      <c r="E139" s="25">
        <v>250</v>
      </c>
      <c r="F139" s="26">
        <v>8.24</v>
      </c>
      <c r="G139" s="26">
        <v>9.81</v>
      </c>
      <c r="H139" s="26">
        <v>14.76</v>
      </c>
      <c r="I139" s="27">
        <v>203.73</v>
      </c>
      <c r="K139" s="3"/>
      <c r="L139" s="4" t="s">
        <v>137</v>
      </c>
      <c r="M139" s="24" t="s">
        <v>69</v>
      </c>
      <c r="N139" s="25">
        <v>250</v>
      </c>
      <c r="O139" s="26">
        <v>8.24</v>
      </c>
      <c r="P139" s="26">
        <v>9.81</v>
      </c>
      <c r="Q139" s="26">
        <v>14.76</v>
      </c>
      <c r="R139" s="27">
        <v>203.73</v>
      </c>
    </row>
    <row r="140" spans="2:18" ht="32.25" customHeight="1" x14ac:dyDescent="0.3">
      <c r="B140" s="3"/>
      <c r="C140" s="4" t="s">
        <v>138</v>
      </c>
      <c r="D140" s="24" t="s">
        <v>70</v>
      </c>
      <c r="E140" s="25">
        <v>200</v>
      </c>
      <c r="F140" s="26">
        <v>11.58</v>
      </c>
      <c r="G140" s="26">
        <v>26.55</v>
      </c>
      <c r="H140" s="26">
        <v>22.45</v>
      </c>
      <c r="I140" s="27">
        <v>380.63</v>
      </c>
      <c r="K140" s="3"/>
      <c r="L140" s="4" t="s">
        <v>138</v>
      </c>
      <c r="M140" s="24" t="s">
        <v>70</v>
      </c>
      <c r="N140" s="25">
        <v>200</v>
      </c>
      <c r="O140" s="26">
        <v>11.58</v>
      </c>
      <c r="P140" s="26">
        <v>26.55</v>
      </c>
      <c r="Q140" s="26">
        <v>22.45</v>
      </c>
      <c r="R140" s="27">
        <v>380.63</v>
      </c>
    </row>
    <row r="141" spans="2:18" ht="33" customHeight="1" x14ac:dyDescent="0.3">
      <c r="B141" s="3"/>
      <c r="C141" s="4" t="s">
        <v>139</v>
      </c>
      <c r="D141" s="24" t="s">
        <v>71</v>
      </c>
      <c r="E141" s="25">
        <v>200</v>
      </c>
      <c r="F141" s="26">
        <v>0.38</v>
      </c>
      <c r="G141" s="26">
        <v>0.15</v>
      </c>
      <c r="H141" s="26">
        <v>12.03</v>
      </c>
      <c r="I141" s="27">
        <v>63.26</v>
      </c>
      <c r="K141" s="3"/>
      <c r="L141" s="4" t="s">
        <v>139</v>
      </c>
      <c r="M141" s="24" t="s">
        <v>71</v>
      </c>
      <c r="N141" s="25">
        <v>200</v>
      </c>
      <c r="O141" s="26">
        <v>0.38</v>
      </c>
      <c r="P141" s="26">
        <v>0.15</v>
      </c>
      <c r="Q141" s="26">
        <v>12.03</v>
      </c>
      <c r="R141" s="27">
        <v>63.26</v>
      </c>
    </row>
    <row r="142" spans="2:18" ht="16.5" customHeight="1" x14ac:dyDescent="0.3">
      <c r="B142" s="3"/>
      <c r="C142" s="4" t="s">
        <v>90</v>
      </c>
      <c r="D142" s="24" t="s">
        <v>15</v>
      </c>
      <c r="E142" s="25">
        <v>20</v>
      </c>
      <c r="F142" s="26">
        <v>1.52</v>
      </c>
      <c r="G142" s="26">
        <v>0.16</v>
      </c>
      <c r="H142" s="26">
        <v>9.84</v>
      </c>
      <c r="I142" s="27">
        <v>47</v>
      </c>
      <c r="K142" s="3"/>
      <c r="L142" s="4" t="s">
        <v>90</v>
      </c>
      <c r="M142" s="24" t="s">
        <v>15</v>
      </c>
      <c r="N142" s="25">
        <v>20</v>
      </c>
      <c r="O142" s="26">
        <v>1.52</v>
      </c>
      <c r="P142" s="26">
        <v>0.16</v>
      </c>
      <c r="Q142" s="26">
        <v>9.84</v>
      </c>
      <c r="R142" s="27">
        <v>47</v>
      </c>
    </row>
    <row r="143" spans="2:18" ht="16.5" customHeight="1" x14ac:dyDescent="0.3">
      <c r="B143" s="3"/>
      <c r="C143" s="4" t="s">
        <v>97</v>
      </c>
      <c r="D143" s="24" t="s">
        <v>24</v>
      </c>
      <c r="E143" s="12">
        <v>30</v>
      </c>
      <c r="F143" s="13">
        <f>8.6/2</f>
        <v>4.3</v>
      </c>
      <c r="G143" s="13">
        <f>1.98/2</f>
        <v>0.99</v>
      </c>
      <c r="H143" s="13">
        <f>36.98/2</f>
        <v>18.489999999999998</v>
      </c>
      <c r="I143" s="13">
        <f>155.4/2</f>
        <v>77.7</v>
      </c>
      <c r="K143" s="3"/>
      <c r="L143" s="10" t="s">
        <v>124</v>
      </c>
      <c r="M143" s="11" t="s">
        <v>56</v>
      </c>
      <c r="N143" s="12">
        <v>60</v>
      </c>
      <c r="O143" s="13">
        <v>8.6</v>
      </c>
      <c r="P143" s="13">
        <v>1.98</v>
      </c>
      <c r="Q143" s="13">
        <v>36.979999999999997</v>
      </c>
      <c r="R143" s="14">
        <v>155.4</v>
      </c>
    </row>
    <row r="144" spans="2:18" ht="16.5" customHeight="1" x14ac:dyDescent="0.3">
      <c r="B144" s="61" t="s">
        <v>25</v>
      </c>
      <c r="C144" s="62"/>
      <c r="D144" s="62"/>
      <c r="E144" s="25">
        <f>SUM(E138:E143)</f>
        <v>760</v>
      </c>
      <c r="F144" s="34">
        <f>SUM(F138:F143)</f>
        <v>26.95</v>
      </c>
      <c r="G144" s="34">
        <f>SUM(G138:G143)</f>
        <v>40.709999999999994</v>
      </c>
      <c r="H144" s="34">
        <f>SUM(H138:H143)</f>
        <v>80.569999999999993</v>
      </c>
      <c r="I144" s="35">
        <f>SUM(I138:I143)</f>
        <v>816.33</v>
      </c>
      <c r="K144" s="61" t="s">
        <v>25</v>
      </c>
      <c r="L144" s="63"/>
      <c r="M144" s="63"/>
      <c r="N144" s="50">
        <f>SUM(N138:N143)</f>
        <v>830</v>
      </c>
      <c r="O144" s="51">
        <f>SUM(O138:O143)</f>
        <v>31.622</v>
      </c>
      <c r="P144" s="51">
        <f>SUM(P138:P143)</f>
        <v>42.919999999999995</v>
      </c>
      <c r="Q144" s="51">
        <f>SUM(Q138:Q143)</f>
        <v>100.25999999999999</v>
      </c>
      <c r="R144" s="52">
        <f>SUM(R138:R143)</f>
        <v>911.6339999999999</v>
      </c>
    </row>
    <row r="145" spans="2:18" ht="16.5" customHeight="1" thickBot="1" x14ac:dyDescent="0.35">
      <c r="B145" s="64" t="s">
        <v>26</v>
      </c>
      <c r="C145" s="65"/>
      <c r="D145" s="65"/>
      <c r="E145" s="28">
        <f>E144+E136</f>
        <v>1315</v>
      </c>
      <c r="F145" s="37">
        <f t="shared" ref="F145:I145" si="35">F144+F136</f>
        <v>43.45</v>
      </c>
      <c r="G145" s="37">
        <f t="shared" si="35"/>
        <v>61.279999999999994</v>
      </c>
      <c r="H145" s="37">
        <f t="shared" si="35"/>
        <v>144.22999999999999</v>
      </c>
      <c r="I145" s="37">
        <f t="shared" si="35"/>
        <v>1446.93</v>
      </c>
      <c r="K145" s="64" t="s">
        <v>26</v>
      </c>
      <c r="L145" s="65"/>
      <c r="M145" s="65"/>
      <c r="N145" s="28">
        <f>N144+N136</f>
        <v>1385</v>
      </c>
      <c r="O145" s="37">
        <f t="shared" ref="O145" si="36">O144+O136</f>
        <v>48.122</v>
      </c>
      <c r="P145" s="37">
        <f t="shared" ref="P145" si="37">P144+P136</f>
        <v>63.489999999999995</v>
      </c>
      <c r="Q145" s="37">
        <f t="shared" ref="Q145" si="38">Q144+Q136</f>
        <v>163.92</v>
      </c>
      <c r="R145" s="37">
        <f t="shared" ref="R145" si="39">R144+R136</f>
        <v>1542.2339999999999</v>
      </c>
    </row>
    <row r="146" spans="2:18" ht="114.75" customHeight="1" x14ac:dyDescent="0.3">
      <c r="B146" s="2"/>
      <c r="C146" s="5"/>
      <c r="D146" s="31"/>
      <c r="E146" s="19"/>
      <c r="F146" s="18"/>
      <c r="G146" s="18"/>
      <c r="H146" s="18"/>
      <c r="I146" s="18"/>
      <c r="K146" s="2"/>
      <c r="L146" s="5"/>
      <c r="M146" s="31"/>
      <c r="N146" s="19"/>
      <c r="O146" s="18"/>
      <c r="P146" s="18"/>
      <c r="Q146" s="18"/>
      <c r="R146" s="18"/>
    </row>
    <row r="147" spans="2:18" ht="24.75" customHeight="1" thickBot="1" x14ac:dyDescent="0.35">
      <c r="B147" s="67" t="s">
        <v>0</v>
      </c>
      <c r="C147" s="67"/>
      <c r="D147" s="68"/>
      <c r="E147" s="17" t="s">
        <v>1</v>
      </c>
      <c r="F147" s="18">
        <v>2</v>
      </c>
      <c r="G147" s="19"/>
      <c r="H147" s="17" t="s">
        <v>2</v>
      </c>
      <c r="I147" s="20" t="s">
        <v>37</v>
      </c>
      <c r="K147" s="67" t="s">
        <v>153</v>
      </c>
      <c r="L147" s="67"/>
      <c r="M147" s="68"/>
      <c r="N147" s="17" t="s">
        <v>1</v>
      </c>
      <c r="O147" s="18">
        <v>2</v>
      </c>
      <c r="P147" s="19"/>
      <c r="Q147" s="17" t="s">
        <v>2</v>
      </c>
      <c r="R147" s="20" t="s">
        <v>37</v>
      </c>
    </row>
    <row r="148" spans="2:18" ht="16.5" customHeight="1" x14ac:dyDescent="0.3">
      <c r="B148" s="69" t="s">
        <v>4</v>
      </c>
      <c r="C148" s="71" t="s">
        <v>86</v>
      </c>
      <c r="D148" s="73" t="s">
        <v>5</v>
      </c>
      <c r="E148" s="75" t="s">
        <v>6</v>
      </c>
      <c r="F148" s="77" t="s">
        <v>7</v>
      </c>
      <c r="G148" s="77"/>
      <c r="H148" s="77"/>
      <c r="I148" s="78" t="s">
        <v>85</v>
      </c>
      <c r="K148" s="69" t="s">
        <v>4</v>
      </c>
      <c r="L148" s="71" t="s">
        <v>86</v>
      </c>
      <c r="M148" s="73" t="s">
        <v>5</v>
      </c>
      <c r="N148" s="75" t="s">
        <v>6</v>
      </c>
      <c r="O148" s="77" t="s">
        <v>7</v>
      </c>
      <c r="P148" s="77"/>
      <c r="Q148" s="77"/>
      <c r="R148" s="78" t="s">
        <v>85</v>
      </c>
    </row>
    <row r="149" spans="2:18" ht="15" customHeight="1" x14ac:dyDescent="0.3">
      <c r="B149" s="70"/>
      <c r="C149" s="72"/>
      <c r="D149" s="74"/>
      <c r="E149" s="76"/>
      <c r="F149" s="21" t="s">
        <v>8</v>
      </c>
      <c r="G149" s="21" t="s">
        <v>9</v>
      </c>
      <c r="H149" s="21" t="s">
        <v>10</v>
      </c>
      <c r="I149" s="79"/>
      <c r="K149" s="70"/>
      <c r="L149" s="72"/>
      <c r="M149" s="74"/>
      <c r="N149" s="76"/>
      <c r="O149" s="21" t="s">
        <v>8</v>
      </c>
      <c r="P149" s="21" t="s">
        <v>9</v>
      </c>
      <c r="Q149" s="21" t="s">
        <v>10</v>
      </c>
      <c r="R149" s="79"/>
    </row>
    <row r="150" spans="2:18" x14ac:dyDescent="0.3">
      <c r="B150" s="59" t="s">
        <v>11</v>
      </c>
      <c r="C150" s="60"/>
      <c r="D150" s="60"/>
      <c r="E150" s="22"/>
      <c r="F150" s="22"/>
      <c r="G150" s="22"/>
      <c r="H150" s="22"/>
      <c r="I150" s="23"/>
      <c r="K150" s="59" t="s">
        <v>11</v>
      </c>
      <c r="L150" s="60"/>
      <c r="M150" s="60"/>
      <c r="N150" s="22"/>
      <c r="O150" s="22"/>
      <c r="P150" s="22"/>
      <c r="Q150" s="22"/>
      <c r="R150" s="23"/>
    </row>
    <row r="151" spans="2:18" ht="33" customHeight="1" x14ac:dyDescent="0.3">
      <c r="B151" s="3"/>
      <c r="C151" s="4" t="s">
        <v>140</v>
      </c>
      <c r="D151" s="24" t="s">
        <v>72</v>
      </c>
      <c r="E151" s="25">
        <v>250</v>
      </c>
      <c r="F151" s="26">
        <v>8.98</v>
      </c>
      <c r="G151" s="26">
        <v>9.1999999999999993</v>
      </c>
      <c r="H151" s="26">
        <v>33.89</v>
      </c>
      <c r="I151" s="27">
        <v>266.58</v>
      </c>
      <c r="K151" s="3"/>
      <c r="L151" s="4" t="s">
        <v>140</v>
      </c>
      <c r="M151" s="24" t="s">
        <v>72</v>
      </c>
      <c r="N151" s="25">
        <v>250</v>
      </c>
      <c r="O151" s="26">
        <v>8.98</v>
      </c>
      <c r="P151" s="26">
        <v>9.1999999999999993</v>
      </c>
      <c r="Q151" s="26">
        <v>33.89</v>
      </c>
      <c r="R151" s="27">
        <v>266.58</v>
      </c>
    </row>
    <row r="152" spans="2:18" ht="16.5" customHeight="1" x14ac:dyDescent="0.3">
      <c r="B152" s="3"/>
      <c r="C152" s="4" t="s">
        <v>116</v>
      </c>
      <c r="D152" s="24" t="s">
        <v>48</v>
      </c>
      <c r="E152" s="25">
        <v>200</v>
      </c>
      <c r="F152" s="26">
        <v>0.2</v>
      </c>
      <c r="G152" s="26">
        <v>0.05</v>
      </c>
      <c r="H152" s="26">
        <v>2.0699999999999998</v>
      </c>
      <c r="I152" s="27">
        <v>25.32</v>
      </c>
      <c r="K152" s="3"/>
      <c r="L152" s="4" t="s">
        <v>116</v>
      </c>
      <c r="M152" s="24" t="s">
        <v>48</v>
      </c>
      <c r="N152" s="25">
        <v>200</v>
      </c>
      <c r="O152" s="26">
        <v>0.2</v>
      </c>
      <c r="P152" s="26">
        <v>0.05</v>
      </c>
      <c r="Q152" s="26">
        <v>2.0699999999999998</v>
      </c>
      <c r="R152" s="27">
        <v>25.32</v>
      </c>
    </row>
    <row r="153" spans="2:18" ht="16.5" customHeight="1" x14ac:dyDescent="0.3">
      <c r="B153" s="3"/>
      <c r="C153" s="4" t="s">
        <v>84</v>
      </c>
      <c r="D153" s="24" t="s">
        <v>77</v>
      </c>
      <c r="E153" s="25">
        <v>35</v>
      </c>
      <c r="F153" s="26">
        <v>1.6</v>
      </c>
      <c r="G153" s="26">
        <v>12.54</v>
      </c>
      <c r="H153" s="26">
        <v>9.9600000000000009</v>
      </c>
      <c r="I153" s="27">
        <v>159.19999999999999</v>
      </c>
      <c r="K153" s="3"/>
      <c r="L153" s="4" t="s">
        <v>84</v>
      </c>
      <c r="M153" s="24" t="s">
        <v>77</v>
      </c>
      <c r="N153" s="25">
        <v>35</v>
      </c>
      <c r="O153" s="26">
        <v>1.6</v>
      </c>
      <c r="P153" s="26">
        <v>12.54</v>
      </c>
      <c r="Q153" s="26">
        <v>9.9600000000000009</v>
      </c>
      <c r="R153" s="27">
        <v>159.19999999999999</v>
      </c>
    </row>
    <row r="154" spans="2:18" ht="16.5" customHeight="1" x14ac:dyDescent="0.3">
      <c r="B154" s="3"/>
      <c r="C154" s="4" t="s">
        <v>90</v>
      </c>
      <c r="D154" s="24" t="s">
        <v>15</v>
      </c>
      <c r="E154" s="25">
        <v>20</v>
      </c>
      <c r="F154" s="26">
        <v>1.52</v>
      </c>
      <c r="G154" s="26">
        <v>0.16</v>
      </c>
      <c r="H154" s="26">
        <v>9.84</v>
      </c>
      <c r="I154" s="27">
        <v>47</v>
      </c>
      <c r="K154" s="3"/>
      <c r="L154" s="4" t="s">
        <v>90</v>
      </c>
      <c r="M154" s="24" t="s">
        <v>15</v>
      </c>
      <c r="N154" s="25">
        <v>20</v>
      </c>
      <c r="O154" s="26">
        <v>1.52</v>
      </c>
      <c r="P154" s="26">
        <v>0.16</v>
      </c>
      <c r="Q154" s="26">
        <v>9.84</v>
      </c>
      <c r="R154" s="27">
        <v>47</v>
      </c>
    </row>
    <row r="155" spans="2:18" ht="16.5" customHeight="1" x14ac:dyDescent="0.3">
      <c r="B155" s="3"/>
      <c r="C155" s="4" t="s">
        <v>109</v>
      </c>
      <c r="D155" s="24" t="s">
        <v>40</v>
      </c>
      <c r="E155" s="25">
        <v>200</v>
      </c>
      <c r="F155" s="26">
        <v>10</v>
      </c>
      <c r="G155" s="26">
        <v>5</v>
      </c>
      <c r="H155" s="26">
        <v>28.6</v>
      </c>
      <c r="I155" s="27">
        <v>180</v>
      </c>
      <c r="K155" s="3"/>
      <c r="L155" s="4" t="s">
        <v>109</v>
      </c>
      <c r="M155" s="24" t="s">
        <v>40</v>
      </c>
      <c r="N155" s="25">
        <v>200</v>
      </c>
      <c r="O155" s="26">
        <v>10</v>
      </c>
      <c r="P155" s="26">
        <v>5</v>
      </c>
      <c r="Q155" s="26">
        <v>28.6</v>
      </c>
      <c r="R155" s="27">
        <v>180</v>
      </c>
    </row>
    <row r="156" spans="2:18" ht="16.5" customHeight="1" x14ac:dyDescent="0.3">
      <c r="B156" s="61" t="s">
        <v>17</v>
      </c>
      <c r="C156" s="62"/>
      <c r="D156" s="62"/>
      <c r="E156" s="25">
        <f>SUM(E151:E155)</f>
        <v>705</v>
      </c>
      <c r="F156" s="26">
        <f>SUM(F151:F155)</f>
        <v>22.299999999999997</v>
      </c>
      <c r="G156" s="26">
        <f>SUM(G151:G155)</f>
        <v>26.95</v>
      </c>
      <c r="H156" s="26">
        <f>SUM(H151:H155)</f>
        <v>84.360000000000014</v>
      </c>
      <c r="I156" s="27">
        <f>SUM(I151:I155)</f>
        <v>678.09999999999991</v>
      </c>
      <c r="K156" s="61" t="s">
        <v>17</v>
      </c>
      <c r="L156" s="62"/>
      <c r="M156" s="62"/>
      <c r="N156" s="25">
        <f>SUM(N151:N155)</f>
        <v>705</v>
      </c>
      <c r="O156" s="26">
        <f>SUM(O151:O155)</f>
        <v>22.299999999999997</v>
      </c>
      <c r="P156" s="26">
        <f>SUM(P151:P155)</f>
        <v>26.95</v>
      </c>
      <c r="Q156" s="26">
        <f>SUM(Q151:Q155)</f>
        <v>84.360000000000014</v>
      </c>
      <c r="R156" s="27">
        <f>SUM(R151:R155)</f>
        <v>678.09999999999991</v>
      </c>
    </row>
    <row r="157" spans="2:18" ht="16.5" customHeight="1" x14ac:dyDescent="0.3">
      <c r="B157" s="59" t="s">
        <v>18</v>
      </c>
      <c r="C157" s="60"/>
      <c r="D157" s="60"/>
      <c r="E157" s="22"/>
      <c r="F157" s="22"/>
      <c r="G157" s="22"/>
      <c r="H157" s="22"/>
      <c r="I157" s="23"/>
      <c r="K157" s="59" t="s">
        <v>18</v>
      </c>
      <c r="L157" s="60"/>
      <c r="M157" s="60"/>
      <c r="N157" s="22"/>
      <c r="O157" s="22"/>
      <c r="P157" s="22"/>
      <c r="Q157" s="22"/>
      <c r="R157" s="23"/>
    </row>
    <row r="158" spans="2:18" ht="16.5" customHeight="1" x14ac:dyDescent="0.3">
      <c r="B158" s="3"/>
      <c r="C158" s="4" t="s">
        <v>128</v>
      </c>
      <c r="D158" s="24" t="s">
        <v>61</v>
      </c>
      <c r="E158" s="25">
        <v>60</v>
      </c>
      <c r="F158" s="26">
        <v>0.9</v>
      </c>
      <c r="G158" s="26">
        <v>3.08</v>
      </c>
      <c r="H158" s="26">
        <v>2.6</v>
      </c>
      <c r="I158" s="27">
        <v>43.01</v>
      </c>
      <c r="K158" s="3"/>
      <c r="L158" s="4" t="s">
        <v>128</v>
      </c>
      <c r="M158" s="24" t="s">
        <v>161</v>
      </c>
      <c r="N158" s="25">
        <v>100</v>
      </c>
      <c r="O158" s="26">
        <f>0.9*1.8</f>
        <v>1.62</v>
      </c>
      <c r="P158" s="26">
        <v>3.08</v>
      </c>
      <c r="Q158" s="26">
        <v>2.6</v>
      </c>
      <c r="R158" s="27">
        <v>43.01</v>
      </c>
    </row>
    <row r="159" spans="2:18" ht="33" customHeight="1" x14ac:dyDescent="0.3">
      <c r="B159" s="3"/>
      <c r="C159" s="4" t="s">
        <v>142</v>
      </c>
      <c r="D159" s="24" t="s">
        <v>73</v>
      </c>
      <c r="E159" s="25">
        <v>260</v>
      </c>
      <c r="F159" s="26">
        <v>4.96</v>
      </c>
      <c r="G159" s="26">
        <v>15.04</v>
      </c>
      <c r="H159" s="26">
        <v>17.670000000000002</v>
      </c>
      <c r="I159" s="27">
        <v>232.54</v>
      </c>
      <c r="K159" s="3"/>
      <c r="L159" s="4" t="s">
        <v>142</v>
      </c>
      <c r="M159" s="24" t="s">
        <v>73</v>
      </c>
      <c r="N159" s="25">
        <v>260</v>
      </c>
      <c r="O159" s="26">
        <v>4.96</v>
      </c>
      <c r="P159" s="26">
        <v>15.04</v>
      </c>
      <c r="Q159" s="26">
        <v>17.670000000000002</v>
      </c>
      <c r="R159" s="27">
        <v>232.54</v>
      </c>
    </row>
    <row r="160" spans="2:18" ht="27.75" customHeight="1" x14ac:dyDescent="0.3">
      <c r="B160" s="3"/>
      <c r="C160" s="4" t="s">
        <v>143</v>
      </c>
      <c r="D160" s="24" t="s">
        <v>74</v>
      </c>
      <c r="E160" s="25">
        <v>100</v>
      </c>
      <c r="F160" s="26">
        <v>6.89</v>
      </c>
      <c r="G160" s="26">
        <v>3.8</v>
      </c>
      <c r="H160" s="26">
        <v>3.42</v>
      </c>
      <c r="I160" s="27">
        <v>108.82</v>
      </c>
      <c r="K160" s="3"/>
      <c r="L160" s="4" t="s">
        <v>143</v>
      </c>
      <c r="M160" s="24" t="s">
        <v>74</v>
      </c>
      <c r="N160" s="25">
        <v>100</v>
      </c>
      <c r="O160" s="26">
        <v>6.89</v>
      </c>
      <c r="P160" s="26">
        <v>3.8</v>
      </c>
      <c r="Q160" s="26">
        <v>3.42</v>
      </c>
      <c r="R160" s="27">
        <v>108.82</v>
      </c>
    </row>
    <row r="161" spans="2:18" ht="34.5" customHeight="1" x14ac:dyDescent="0.3">
      <c r="B161" s="3"/>
      <c r="C161" s="4" t="s">
        <v>144</v>
      </c>
      <c r="D161" s="24" t="s">
        <v>75</v>
      </c>
      <c r="E161" s="25">
        <v>150</v>
      </c>
      <c r="F161" s="26">
        <v>3.13</v>
      </c>
      <c r="G161" s="26">
        <v>4.99</v>
      </c>
      <c r="H161" s="26">
        <v>12.54</v>
      </c>
      <c r="I161" s="27">
        <v>150.69999999999999</v>
      </c>
      <c r="K161" s="3"/>
      <c r="L161" s="4" t="s">
        <v>144</v>
      </c>
      <c r="M161" s="24" t="s">
        <v>167</v>
      </c>
      <c r="N161" s="25">
        <v>180</v>
      </c>
      <c r="O161" s="26">
        <f>3.13*1.4</f>
        <v>4.3819999999999997</v>
      </c>
      <c r="P161" s="26">
        <f>4.99*1.2</f>
        <v>5.9880000000000004</v>
      </c>
      <c r="Q161" s="26">
        <f>12.54*1.2</f>
        <v>15.047999999999998</v>
      </c>
      <c r="R161" s="27">
        <v>150.69999999999999</v>
      </c>
    </row>
    <row r="162" spans="2:18" ht="33.75" customHeight="1" x14ac:dyDescent="0.3">
      <c r="B162" s="3"/>
      <c r="C162" s="4" t="s">
        <v>132</v>
      </c>
      <c r="D162" s="24" t="s">
        <v>64</v>
      </c>
      <c r="E162" s="25">
        <v>200</v>
      </c>
      <c r="F162" s="26">
        <v>0.55000000000000004</v>
      </c>
      <c r="G162" s="26">
        <v>0.12</v>
      </c>
      <c r="H162" s="26">
        <v>17.61</v>
      </c>
      <c r="I162" s="27">
        <v>88.09</v>
      </c>
      <c r="K162" s="3"/>
      <c r="L162" s="4" t="s">
        <v>132</v>
      </c>
      <c r="M162" s="24" t="s">
        <v>64</v>
      </c>
      <c r="N162" s="25">
        <v>200</v>
      </c>
      <c r="O162" s="26">
        <v>0.55000000000000004</v>
      </c>
      <c r="P162" s="26">
        <v>0.12</v>
      </c>
      <c r="Q162" s="26">
        <v>17.61</v>
      </c>
      <c r="R162" s="27">
        <f>88.09*1.2</f>
        <v>105.708</v>
      </c>
    </row>
    <row r="163" spans="2:18" ht="16.5" customHeight="1" x14ac:dyDescent="0.3">
      <c r="B163" s="3"/>
      <c r="C163" s="4" t="s">
        <v>90</v>
      </c>
      <c r="D163" s="24" t="s">
        <v>15</v>
      </c>
      <c r="E163" s="25">
        <v>20</v>
      </c>
      <c r="F163" s="26">
        <v>1.52</v>
      </c>
      <c r="G163" s="26">
        <v>0.16</v>
      </c>
      <c r="H163" s="26">
        <v>9.84</v>
      </c>
      <c r="I163" s="27">
        <v>47</v>
      </c>
      <c r="K163" s="3"/>
      <c r="L163" s="4" t="s">
        <v>90</v>
      </c>
      <c r="M163" s="24" t="s">
        <v>15</v>
      </c>
      <c r="N163" s="25">
        <v>20</v>
      </c>
      <c r="O163" s="26">
        <v>1.52</v>
      </c>
      <c r="P163" s="26">
        <v>0.16</v>
      </c>
      <c r="Q163" s="26">
        <v>9.84</v>
      </c>
      <c r="R163" s="27">
        <v>47</v>
      </c>
    </row>
    <row r="164" spans="2:18" ht="16.5" customHeight="1" x14ac:dyDescent="0.3">
      <c r="B164" s="3"/>
      <c r="C164" s="10" t="s">
        <v>124</v>
      </c>
      <c r="D164" s="11" t="s">
        <v>56</v>
      </c>
      <c r="E164" s="12">
        <v>60</v>
      </c>
      <c r="F164" s="13">
        <v>8.6</v>
      </c>
      <c r="G164" s="13">
        <v>1.98</v>
      </c>
      <c r="H164" s="13">
        <v>36.979999999999997</v>
      </c>
      <c r="I164" s="14">
        <v>155.4</v>
      </c>
      <c r="K164" s="3"/>
      <c r="L164" s="10" t="s">
        <v>124</v>
      </c>
      <c r="M164" s="11" t="s">
        <v>56</v>
      </c>
      <c r="N164" s="12">
        <v>60</v>
      </c>
      <c r="O164" s="13">
        <v>8.6</v>
      </c>
      <c r="P164" s="13">
        <v>1.98</v>
      </c>
      <c r="Q164" s="13">
        <v>36.979999999999997</v>
      </c>
      <c r="R164" s="14">
        <v>155.4</v>
      </c>
    </row>
    <row r="165" spans="2:18" ht="16.5" customHeight="1" x14ac:dyDescent="0.3">
      <c r="B165" s="61" t="s">
        <v>25</v>
      </c>
      <c r="C165" s="63"/>
      <c r="D165" s="63"/>
      <c r="E165" s="50">
        <f>SUM(E158:E164)</f>
        <v>850</v>
      </c>
      <c r="F165" s="51">
        <f>SUM(F158:F164)</f>
        <v>26.549999999999997</v>
      </c>
      <c r="G165" s="51">
        <f>SUM(G158:G164)</f>
        <v>29.169999999999998</v>
      </c>
      <c r="H165" s="51">
        <f>SUM(H158:H164)</f>
        <v>100.66</v>
      </c>
      <c r="I165" s="52">
        <f>SUM(I158:I164)</f>
        <v>825.56</v>
      </c>
      <c r="K165" s="61" t="s">
        <v>25</v>
      </c>
      <c r="L165" s="63"/>
      <c r="M165" s="63"/>
      <c r="N165" s="50">
        <f>SUM(N158:N164)</f>
        <v>920</v>
      </c>
      <c r="O165" s="51">
        <f>SUM(O158:O164)</f>
        <v>28.521999999999998</v>
      </c>
      <c r="P165" s="51">
        <f>SUM(P158:P164)</f>
        <v>30.167999999999999</v>
      </c>
      <c r="Q165" s="51">
        <f>SUM(Q158:Q164)</f>
        <v>103.16800000000001</v>
      </c>
      <c r="R165" s="52">
        <f>SUM(R158:R164)</f>
        <v>843.17799999999988</v>
      </c>
    </row>
    <row r="166" spans="2:18" ht="16.5" customHeight="1" thickBot="1" x14ac:dyDescent="0.35">
      <c r="B166" s="64" t="s">
        <v>26</v>
      </c>
      <c r="C166" s="65"/>
      <c r="D166" s="65"/>
      <c r="E166" s="28">
        <f>E165+E156</f>
        <v>1555</v>
      </c>
      <c r="F166" s="37">
        <f t="shared" ref="F166:I166" si="40">F165+F156</f>
        <v>48.849999999999994</v>
      </c>
      <c r="G166" s="37">
        <f t="shared" si="40"/>
        <v>56.12</v>
      </c>
      <c r="H166" s="37">
        <f t="shared" si="40"/>
        <v>185.02</v>
      </c>
      <c r="I166" s="37">
        <f t="shared" si="40"/>
        <v>1503.6599999999999</v>
      </c>
      <c r="K166" s="64" t="s">
        <v>26</v>
      </c>
      <c r="L166" s="65"/>
      <c r="M166" s="65"/>
      <c r="N166" s="28">
        <f>N165+N156</f>
        <v>1625</v>
      </c>
      <c r="O166" s="37">
        <f t="shared" ref="O166" si="41">O165+O156</f>
        <v>50.821999999999996</v>
      </c>
      <c r="P166" s="37">
        <f t="shared" ref="P166" si="42">P165+P156</f>
        <v>57.117999999999995</v>
      </c>
      <c r="Q166" s="37">
        <f t="shared" ref="Q166" si="43">Q165+Q156</f>
        <v>187.52800000000002</v>
      </c>
      <c r="R166" s="37">
        <f t="shared" ref="R166" si="44">R165+R156</f>
        <v>1521.2779999999998</v>
      </c>
    </row>
    <row r="167" spans="2:18" ht="81.75" customHeight="1" x14ac:dyDescent="0.3">
      <c r="B167" s="2"/>
      <c r="C167" s="5"/>
      <c r="D167" s="31"/>
      <c r="E167" s="19"/>
      <c r="F167" s="18"/>
      <c r="G167" s="18"/>
      <c r="H167" s="18"/>
      <c r="I167" s="18"/>
      <c r="K167" s="2"/>
      <c r="L167" s="5"/>
      <c r="M167" s="31"/>
      <c r="N167" s="19"/>
      <c r="O167" s="18"/>
      <c r="P167" s="18"/>
      <c r="Q167" s="18"/>
      <c r="R167" s="18"/>
    </row>
    <row r="168" spans="2:18" ht="17.25" customHeight="1" thickBot="1" x14ac:dyDescent="0.35">
      <c r="B168" s="67" t="s">
        <v>0</v>
      </c>
      <c r="C168" s="67"/>
      <c r="D168" s="68"/>
      <c r="E168" s="17" t="s">
        <v>1</v>
      </c>
      <c r="F168" s="18">
        <v>2</v>
      </c>
      <c r="G168" s="19"/>
      <c r="H168" s="17" t="s">
        <v>2</v>
      </c>
      <c r="I168" s="20" t="s">
        <v>45</v>
      </c>
      <c r="K168" s="67" t="s">
        <v>153</v>
      </c>
      <c r="L168" s="67"/>
      <c r="M168" s="68"/>
      <c r="N168" s="17" t="s">
        <v>1</v>
      </c>
      <c r="O168" s="18">
        <v>2</v>
      </c>
      <c r="P168" s="19"/>
      <c r="Q168" s="17" t="s">
        <v>2</v>
      </c>
      <c r="R168" s="20" t="s">
        <v>45</v>
      </c>
    </row>
    <row r="169" spans="2:18" ht="23.25" customHeight="1" x14ac:dyDescent="0.3">
      <c r="B169" s="69" t="s">
        <v>4</v>
      </c>
      <c r="C169" s="71" t="s">
        <v>86</v>
      </c>
      <c r="D169" s="73" t="s">
        <v>5</v>
      </c>
      <c r="E169" s="75" t="s">
        <v>6</v>
      </c>
      <c r="F169" s="77" t="s">
        <v>7</v>
      </c>
      <c r="G169" s="77"/>
      <c r="H169" s="77"/>
      <c r="I169" s="78" t="s">
        <v>85</v>
      </c>
      <c r="K169" s="69" t="s">
        <v>4</v>
      </c>
      <c r="L169" s="71" t="s">
        <v>86</v>
      </c>
      <c r="M169" s="73" t="s">
        <v>5</v>
      </c>
      <c r="N169" s="75" t="s">
        <v>6</v>
      </c>
      <c r="O169" s="77" t="s">
        <v>7</v>
      </c>
      <c r="P169" s="77"/>
      <c r="Q169" s="77"/>
      <c r="R169" s="78" t="s">
        <v>85</v>
      </c>
    </row>
    <row r="170" spans="2:18" ht="32.25" customHeight="1" x14ac:dyDescent="0.3">
      <c r="B170" s="70"/>
      <c r="C170" s="72"/>
      <c r="D170" s="74"/>
      <c r="E170" s="76"/>
      <c r="F170" s="21" t="s">
        <v>8</v>
      </c>
      <c r="G170" s="21" t="s">
        <v>9</v>
      </c>
      <c r="H170" s="21" t="s">
        <v>10</v>
      </c>
      <c r="I170" s="79"/>
      <c r="K170" s="70"/>
      <c r="L170" s="72"/>
      <c r="M170" s="74"/>
      <c r="N170" s="76"/>
      <c r="O170" s="21" t="s">
        <v>8</v>
      </c>
      <c r="P170" s="21" t="s">
        <v>9</v>
      </c>
      <c r="Q170" s="21" t="s">
        <v>10</v>
      </c>
      <c r="R170" s="79"/>
    </row>
    <row r="171" spans="2:18" x14ac:dyDescent="0.3">
      <c r="B171" s="59" t="s">
        <v>11</v>
      </c>
      <c r="C171" s="60"/>
      <c r="D171" s="60"/>
      <c r="E171" s="22"/>
      <c r="F171" s="22"/>
      <c r="G171" s="22"/>
      <c r="H171" s="22"/>
      <c r="I171" s="23"/>
      <c r="K171" s="59" t="s">
        <v>11</v>
      </c>
      <c r="L171" s="60"/>
      <c r="M171" s="60"/>
      <c r="N171" s="22"/>
      <c r="O171" s="22"/>
      <c r="P171" s="22"/>
      <c r="Q171" s="22"/>
      <c r="R171" s="23"/>
    </row>
    <row r="172" spans="2:18" ht="16.5" customHeight="1" x14ac:dyDescent="0.3">
      <c r="B172" s="3"/>
      <c r="C172" s="4" t="s">
        <v>148</v>
      </c>
      <c r="D172" s="24" t="s">
        <v>80</v>
      </c>
      <c r="E172" s="25">
        <v>250</v>
      </c>
      <c r="F172" s="26">
        <v>14.86</v>
      </c>
      <c r="G172" s="26">
        <v>12.82</v>
      </c>
      <c r="H172" s="26">
        <v>47.76</v>
      </c>
      <c r="I172" s="27">
        <v>483.8</v>
      </c>
      <c r="K172" s="3"/>
      <c r="L172" s="4" t="s">
        <v>148</v>
      </c>
      <c r="M172" s="24" t="s">
        <v>80</v>
      </c>
      <c r="N172" s="25">
        <v>250</v>
      </c>
      <c r="O172" s="26">
        <v>14.86</v>
      </c>
      <c r="P172" s="26">
        <v>12.82</v>
      </c>
      <c r="Q172" s="26">
        <v>47.76</v>
      </c>
      <c r="R172" s="27">
        <v>483.8</v>
      </c>
    </row>
    <row r="173" spans="2:18" s="83" customFormat="1" ht="16.5" customHeight="1" x14ac:dyDescent="0.3">
      <c r="B173" s="80"/>
      <c r="C173" s="10">
        <v>71.150000000000006</v>
      </c>
      <c r="D173" s="11" t="s">
        <v>171</v>
      </c>
      <c r="E173" s="12">
        <v>50</v>
      </c>
      <c r="F173" s="81">
        <v>1.1000000000000001</v>
      </c>
      <c r="G173" s="81">
        <v>0.2</v>
      </c>
      <c r="H173" s="81">
        <v>3.8</v>
      </c>
      <c r="I173" s="82">
        <v>24</v>
      </c>
      <c r="K173" s="80"/>
      <c r="L173" s="10">
        <v>71.150000000000006</v>
      </c>
      <c r="M173" s="11" t="s">
        <v>171</v>
      </c>
      <c r="N173" s="12">
        <v>50</v>
      </c>
      <c r="O173" s="81">
        <v>1.1000000000000001</v>
      </c>
      <c r="P173" s="81">
        <v>0.2</v>
      </c>
      <c r="Q173" s="81">
        <v>3.8</v>
      </c>
      <c r="R173" s="82">
        <v>24</v>
      </c>
    </row>
    <row r="174" spans="2:18" s="83" customFormat="1" ht="16.5" customHeight="1" x14ac:dyDescent="0.3">
      <c r="B174" s="80"/>
      <c r="C174" s="10">
        <v>15.01</v>
      </c>
      <c r="D174" s="11" t="s">
        <v>172</v>
      </c>
      <c r="E174" s="12">
        <v>15</v>
      </c>
      <c r="F174" s="81">
        <v>3.48</v>
      </c>
      <c r="G174" s="81">
        <v>4.43</v>
      </c>
      <c r="H174" s="81"/>
      <c r="I174" s="82">
        <v>54.6</v>
      </c>
      <c r="K174" s="80"/>
      <c r="L174" s="10">
        <v>15.01</v>
      </c>
      <c r="M174" s="11" t="s">
        <v>172</v>
      </c>
      <c r="N174" s="12">
        <v>15</v>
      </c>
      <c r="O174" s="81">
        <v>3.48</v>
      </c>
      <c r="P174" s="81">
        <v>4.43</v>
      </c>
      <c r="Q174" s="81"/>
      <c r="R174" s="82">
        <v>54.6</v>
      </c>
    </row>
    <row r="175" spans="2:18" ht="16.5" customHeight="1" x14ac:dyDescent="0.3">
      <c r="B175" s="3"/>
      <c r="C175" s="4" t="s">
        <v>89</v>
      </c>
      <c r="D175" s="24" t="s">
        <v>14</v>
      </c>
      <c r="E175" s="25">
        <v>200</v>
      </c>
      <c r="F175" s="26">
        <v>0.26</v>
      </c>
      <c r="G175" s="26">
        <v>0.06</v>
      </c>
      <c r="H175" s="26">
        <v>20</v>
      </c>
      <c r="I175" s="27">
        <v>27.7</v>
      </c>
      <c r="K175" s="3"/>
      <c r="L175" s="4" t="s">
        <v>89</v>
      </c>
      <c r="M175" s="24" t="s">
        <v>14</v>
      </c>
      <c r="N175" s="25">
        <v>200</v>
      </c>
      <c r="O175" s="26">
        <v>0.26</v>
      </c>
      <c r="P175" s="26">
        <v>0.06</v>
      </c>
      <c r="Q175" s="26">
        <v>20</v>
      </c>
      <c r="R175" s="27">
        <v>27.7</v>
      </c>
    </row>
    <row r="176" spans="2:18" ht="16.5" customHeight="1" x14ac:dyDescent="0.3">
      <c r="B176" s="3"/>
      <c r="C176" s="4" t="s">
        <v>117</v>
      </c>
      <c r="D176" s="24" t="s">
        <v>49</v>
      </c>
      <c r="E176" s="25">
        <v>40</v>
      </c>
      <c r="F176" s="26">
        <v>3.04</v>
      </c>
      <c r="G176" s="26">
        <v>0.32</v>
      </c>
      <c r="H176" s="26">
        <v>19.68</v>
      </c>
      <c r="I176" s="27">
        <v>94</v>
      </c>
      <c r="K176" s="3"/>
      <c r="L176" s="4" t="s">
        <v>117</v>
      </c>
      <c r="M176" s="24" t="s">
        <v>49</v>
      </c>
      <c r="N176" s="25">
        <v>40</v>
      </c>
      <c r="O176" s="26">
        <v>3.04</v>
      </c>
      <c r="P176" s="26">
        <v>0.32</v>
      </c>
      <c r="Q176" s="26">
        <v>19.68</v>
      </c>
      <c r="R176" s="27">
        <v>94</v>
      </c>
    </row>
    <row r="177" spans="2:18" ht="16.5" customHeight="1" x14ac:dyDescent="0.3">
      <c r="B177" s="61" t="s">
        <v>17</v>
      </c>
      <c r="C177" s="62"/>
      <c r="D177" s="62"/>
      <c r="E177" s="25">
        <f>SUM(E172:E176)</f>
        <v>555</v>
      </c>
      <c r="F177" s="26">
        <f>SUM(F172:F176)</f>
        <v>22.74</v>
      </c>
      <c r="G177" s="26">
        <f>SUM(G172:G176)</f>
        <v>17.829999999999998</v>
      </c>
      <c r="H177" s="26">
        <f>SUM(H172:H176)</f>
        <v>91.240000000000009</v>
      </c>
      <c r="I177" s="27">
        <f>SUM(I172:I176)</f>
        <v>684.1</v>
      </c>
      <c r="K177" s="61" t="s">
        <v>17</v>
      </c>
      <c r="L177" s="62"/>
      <c r="M177" s="62"/>
      <c r="N177" s="25">
        <f>SUM(N172:N176)</f>
        <v>555</v>
      </c>
      <c r="O177" s="26">
        <f>SUM(O172:O176)</f>
        <v>22.74</v>
      </c>
      <c r="P177" s="26">
        <f>SUM(P172:P176)</f>
        <v>17.829999999999998</v>
      </c>
      <c r="Q177" s="26">
        <f>SUM(Q172:Q176)</f>
        <v>91.240000000000009</v>
      </c>
      <c r="R177" s="27">
        <f>SUM(R172:R176)</f>
        <v>684.1</v>
      </c>
    </row>
    <row r="178" spans="2:18" ht="16.5" customHeight="1" x14ac:dyDescent="0.3">
      <c r="B178" s="59" t="s">
        <v>18</v>
      </c>
      <c r="C178" s="60"/>
      <c r="D178" s="60"/>
      <c r="E178" s="22"/>
      <c r="F178" s="22"/>
      <c r="G178" s="22"/>
      <c r="H178" s="22"/>
      <c r="I178" s="23"/>
      <c r="K178" s="59" t="s">
        <v>18</v>
      </c>
      <c r="L178" s="60"/>
      <c r="M178" s="60"/>
      <c r="N178" s="22"/>
      <c r="O178" s="22"/>
      <c r="P178" s="22"/>
      <c r="Q178" s="22"/>
      <c r="R178" s="23"/>
    </row>
    <row r="179" spans="2:18" ht="16.5" customHeight="1" x14ac:dyDescent="0.3">
      <c r="B179" s="3"/>
      <c r="C179" s="4" t="s">
        <v>146</v>
      </c>
      <c r="D179" s="24" t="s">
        <v>78</v>
      </c>
      <c r="E179" s="25">
        <v>60</v>
      </c>
      <c r="F179" s="26">
        <v>1.47</v>
      </c>
      <c r="G179" s="26">
        <v>5.81</v>
      </c>
      <c r="H179" s="26">
        <v>4.04</v>
      </c>
      <c r="I179" s="27">
        <v>76.38</v>
      </c>
      <c r="K179" s="3"/>
      <c r="L179" s="10" t="s">
        <v>146</v>
      </c>
      <c r="M179" s="11" t="s">
        <v>168</v>
      </c>
      <c r="N179" s="12">
        <v>100</v>
      </c>
      <c r="O179" s="13">
        <f>1.47*1.4</f>
        <v>2.0579999999999998</v>
      </c>
      <c r="P179" s="13">
        <f>5.81*1.4</f>
        <v>8.1339999999999986</v>
      </c>
      <c r="Q179" s="13">
        <f>4.04*1.4</f>
        <v>5.6559999999999997</v>
      </c>
      <c r="R179" s="14">
        <f>76.38*1.4</f>
        <v>106.93199999999999</v>
      </c>
    </row>
    <row r="180" spans="2:18" ht="16.5" customHeight="1" x14ac:dyDescent="0.3">
      <c r="B180" s="3"/>
      <c r="C180" s="4" t="s">
        <v>147</v>
      </c>
      <c r="D180" s="24" t="s">
        <v>79</v>
      </c>
      <c r="E180" s="25">
        <v>250</v>
      </c>
      <c r="F180" s="26">
        <v>5.36</v>
      </c>
      <c r="G180" s="26">
        <v>8.1</v>
      </c>
      <c r="H180" s="26">
        <v>15.32</v>
      </c>
      <c r="I180" s="27">
        <v>158.9</v>
      </c>
      <c r="K180" s="3"/>
      <c r="L180" s="4" t="s">
        <v>147</v>
      </c>
      <c r="M180" s="24" t="s">
        <v>79</v>
      </c>
      <c r="N180" s="25">
        <v>250</v>
      </c>
      <c r="O180" s="26">
        <v>5.36</v>
      </c>
      <c r="P180" s="26">
        <v>8.1</v>
      </c>
      <c r="Q180" s="26">
        <v>15.32</v>
      </c>
      <c r="R180" s="27">
        <v>158.9</v>
      </c>
    </row>
    <row r="181" spans="2:18" ht="16.5" customHeight="1" x14ac:dyDescent="0.3">
      <c r="B181" s="3"/>
      <c r="C181" s="4" t="s">
        <v>125</v>
      </c>
      <c r="D181" s="24" t="s">
        <v>58</v>
      </c>
      <c r="E181" s="25">
        <v>90</v>
      </c>
      <c r="F181" s="26">
        <v>14.67</v>
      </c>
      <c r="G181" s="26">
        <v>10.47</v>
      </c>
      <c r="H181" s="26">
        <v>13.11</v>
      </c>
      <c r="I181" s="27">
        <v>295.25</v>
      </c>
      <c r="K181" s="3"/>
      <c r="L181" s="4" t="s">
        <v>125</v>
      </c>
      <c r="M181" s="24" t="s">
        <v>58</v>
      </c>
      <c r="N181" s="25">
        <v>90</v>
      </c>
      <c r="O181" s="26">
        <v>14.67</v>
      </c>
      <c r="P181" s="26">
        <v>10.47</v>
      </c>
      <c r="Q181" s="26">
        <v>13.11</v>
      </c>
      <c r="R181" s="27">
        <v>295.25</v>
      </c>
    </row>
    <row r="182" spans="2:18" ht="16.5" customHeight="1" x14ac:dyDescent="0.3">
      <c r="B182" s="3"/>
      <c r="C182" s="4" t="s">
        <v>126</v>
      </c>
      <c r="D182" s="24" t="s">
        <v>59</v>
      </c>
      <c r="E182" s="25">
        <v>150</v>
      </c>
      <c r="F182" s="26">
        <v>2.57</v>
      </c>
      <c r="G182" s="26">
        <v>6.09</v>
      </c>
      <c r="H182" s="26">
        <v>11.31</v>
      </c>
      <c r="I182" s="27">
        <v>134.36000000000001</v>
      </c>
      <c r="K182" s="3"/>
      <c r="L182" s="4" t="s">
        <v>126</v>
      </c>
      <c r="M182" s="24" t="s">
        <v>170</v>
      </c>
      <c r="N182" s="25">
        <v>180</v>
      </c>
      <c r="O182" s="26">
        <f>2.57*1.2</f>
        <v>3.0839999999999996</v>
      </c>
      <c r="P182" s="26">
        <f>6.09*1.2</f>
        <v>7.3079999999999998</v>
      </c>
      <c r="Q182" s="26">
        <f>11.31*1.2</f>
        <v>13.572000000000001</v>
      </c>
      <c r="R182" s="27">
        <f>134.36*1.2</f>
        <v>161.232</v>
      </c>
    </row>
    <row r="183" spans="2:18" ht="16.5" customHeight="1" x14ac:dyDescent="0.3">
      <c r="B183" s="3"/>
      <c r="C183" s="4" t="s">
        <v>96</v>
      </c>
      <c r="D183" s="24" t="s">
        <v>23</v>
      </c>
      <c r="E183" s="25">
        <v>200</v>
      </c>
      <c r="F183" s="26">
        <v>1</v>
      </c>
      <c r="G183" s="26">
        <v>0.2</v>
      </c>
      <c r="H183" s="26">
        <v>20.2</v>
      </c>
      <c r="I183" s="27">
        <v>58</v>
      </c>
      <c r="K183" s="3"/>
      <c r="L183" s="4" t="s">
        <v>96</v>
      </c>
      <c r="M183" s="24" t="s">
        <v>23</v>
      </c>
      <c r="N183" s="25">
        <v>200</v>
      </c>
      <c r="O183" s="26">
        <v>1</v>
      </c>
      <c r="P183" s="26">
        <v>0.2</v>
      </c>
      <c r="Q183" s="26">
        <v>20.2</v>
      </c>
      <c r="R183" s="27">
        <v>58</v>
      </c>
    </row>
    <row r="184" spans="2:18" ht="16.5" customHeight="1" x14ac:dyDescent="0.3">
      <c r="B184" s="3"/>
      <c r="C184" s="4" t="s">
        <v>90</v>
      </c>
      <c r="D184" s="24" t="s">
        <v>15</v>
      </c>
      <c r="E184" s="25">
        <v>20</v>
      </c>
      <c r="F184" s="26">
        <v>1.52</v>
      </c>
      <c r="G184" s="26">
        <v>0.16</v>
      </c>
      <c r="H184" s="26">
        <v>9.84</v>
      </c>
      <c r="I184" s="27">
        <v>47</v>
      </c>
      <c r="K184" s="3"/>
      <c r="L184" s="4" t="s">
        <v>90</v>
      </c>
      <c r="M184" s="24" t="s">
        <v>15</v>
      </c>
      <c r="N184" s="25">
        <v>20</v>
      </c>
      <c r="O184" s="26">
        <v>1.52</v>
      </c>
      <c r="P184" s="26">
        <v>0.16</v>
      </c>
      <c r="Q184" s="26">
        <v>9.84</v>
      </c>
      <c r="R184" s="27">
        <v>47</v>
      </c>
    </row>
    <row r="185" spans="2:18" ht="16.5" customHeight="1" x14ac:dyDescent="0.3">
      <c r="B185" s="3"/>
      <c r="C185" s="10" t="s">
        <v>97</v>
      </c>
      <c r="D185" s="11" t="s">
        <v>24</v>
      </c>
      <c r="E185" s="12">
        <v>30</v>
      </c>
      <c r="F185" s="13">
        <f>8.6/2</f>
        <v>4.3</v>
      </c>
      <c r="G185" s="13">
        <f>1.98/2</f>
        <v>0.99</v>
      </c>
      <c r="H185" s="13">
        <f>36.98/2</f>
        <v>18.489999999999998</v>
      </c>
      <c r="I185" s="13">
        <f>155.4/2</f>
        <v>77.7</v>
      </c>
      <c r="J185" s="49"/>
      <c r="K185" s="53"/>
      <c r="L185" s="10" t="s">
        <v>124</v>
      </c>
      <c r="M185" s="11" t="s">
        <v>56</v>
      </c>
      <c r="N185" s="12">
        <v>60</v>
      </c>
      <c r="O185" s="13">
        <v>8.6</v>
      </c>
      <c r="P185" s="13">
        <v>1.98</v>
      </c>
      <c r="Q185" s="13">
        <v>36.979999999999997</v>
      </c>
      <c r="R185" s="14">
        <v>155.4</v>
      </c>
    </row>
    <row r="186" spans="2:18" ht="16.5" customHeight="1" x14ac:dyDescent="0.3">
      <c r="B186" s="61" t="s">
        <v>25</v>
      </c>
      <c r="C186" s="62"/>
      <c r="D186" s="62"/>
      <c r="E186" s="25">
        <f>SUM(E179:E185)</f>
        <v>800</v>
      </c>
      <c r="F186" s="34">
        <f>SUM(F179:F185)</f>
        <v>30.89</v>
      </c>
      <c r="G186" s="34">
        <f>SUM(G179:G185)</f>
        <v>31.82</v>
      </c>
      <c r="H186" s="34">
        <f>SUM(H179:H185)</f>
        <v>92.31</v>
      </c>
      <c r="I186" s="35">
        <f>SUM(I179:I185)</f>
        <v>847.59</v>
      </c>
      <c r="K186" s="66" t="s">
        <v>25</v>
      </c>
      <c r="L186" s="63"/>
      <c r="M186" s="63"/>
      <c r="N186" s="50">
        <f>SUM(N179:N185)</f>
        <v>900</v>
      </c>
      <c r="O186" s="51">
        <f>SUM(O179:O185)</f>
        <v>36.292000000000002</v>
      </c>
      <c r="P186" s="51">
        <f>SUM(P179:P185)</f>
        <v>36.351999999999997</v>
      </c>
      <c r="Q186" s="51">
        <f>SUM(Q179:Q185)</f>
        <v>114.678</v>
      </c>
      <c r="R186" s="52">
        <f>SUM(R179:R185)</f>
        <v>982.71399999999994</v>
      </c>
    </row>
    <row r="187" spans="2:18" ht="16.5" customHeight="1" thickBot="1" x14ac:dyDescent="0.35">
      <c r="B187" s="64" t="s">
        <v>26</v>
      </c>
      <c r="C187" s="65"/>
      <c r="D187" s="65"/>
      <c r="E187" s="28">
        <f>E186+E177</f>
        <v>1355</v>
      </c>
      <c r="F187" s="37">
        <f t="shared" ref="F187:I187" si="45">F186+F177</f>
        <v>53.629999999999995</v>
      </c>
      <c r="G187" s="37">
        <f t="shared" si="45"/>
        <v>49.65</v>
      </c>
      <c r="H187" s="37">
        <f t="shared" si="45"/>
        <v>183.55</v>
      </c>
      <c r="I187" s="37">
        <f t="shared" si="45"/>
        <v>1531.69</v>
      </c>
      <c r="K187" s="64" t="s">
        <v>26</v>
      </c>
      <c r="L187" s="65"/>
      <c r="M187" s="65"/>
      <c r="N187" s="28">
        <f>N186+N177</f>
        <v>1455</v>
      </c>
      <c r="O187" s="37">
        <f t="shared" ref="O187" si="46">O186+O177</f>
        <v>59.031999999999996</v>
      </c>
      <c r="P187" s="37">
        <f t="shared" ref="P187" si="47">P186+P177</f>
        <v>54.181999999999995</v>
      </c>
      <c r="Q187" s="37">
        <f t="shared" ref="Q187" si="48">Q186+Q177</f>
        <v>205.91800000000001</v>
      </c>
      <c r="R187" s="37">
        <f t="shared" ref="R187" si="49">R186+R177</f>
        <v>1666.8139999999999</v>
      </c>
    </row>
    <row r="188" spans="2:18" ht="156.75" customHeight="1" x14ac:dyDescent="0.3">
      <c r="B188" s="2"/>
      <c r="C188" s="5"/>
      <c r="D188" s="31"/>
      <c r="E188" s="19"/>
      <c r="F188" s="18"/>
      <c r="G188" s="18"/>
      <c r="H188" s="18"/>
      <c r="I188" s="18"/>
      <c r="K188" s="2"/>
      <c r="L188" s="5"/>
      <c r="M188" s="31"/>
      <c r="N188" s="19"/>
      <c r="O188" s="18"/>
      <c r="P188" s="18"/>
      <c r="Q188" s="18"/>
      <c r="R188" s="18"/>
    </row>
    <row r="189" spans="2:18" ht="17.25" customHeight="1" thickBot="1" x14ac:dyDescent="0.35">
      <c r="B189" s="67" t="s">
        <v>0</v>
      </c>
      <c r="C189" s="67"/>
      <c r="D189" s="68"/>
      <c r="E189" s="17" t="s">
        <v>1</v>
      </c>
      <c r="F189" s="18">
        <v>2</v>
      </c>
      <c r="G189" s="19"/>
      <c r="H189" s="17" t="s">
        <v>2</v>
      </c>
      <c r="I189" s="20" t="s">
        <v>57</v>
      </c>
      <c r="K189" s="67" t="s">
        <v>153</v>
      </c>
      <c r="L189" s="67"/>
      <c r="M189" s="68"/>
      <c r="N189" s="17" t="s">
        <v>1</v>
      </c>
      <c r="O189" s="18">
        <v>2</v>
      </c>
      <c r="P189" s="19"/>
      <c r="Q189" s="17" t="s">
        <v>2</v>
      </c>
      <c r="R189" s="20" t="s">
        <v>57</v>
      </c>
    </row>
    <row r="190" spans="2:18" ht="46.5" customHeight="1" x14ac:dyDescent="0.3">
      <c r="B190" s="69" t="s">
        <v>4</v>
      </c>
      <c r="C190" s="71" t="s">
        <v>86</v>
      </c>
      <c r="D190" s="73" t="s">
        <v>5</v>
      </c>
      <c r="E190" s="75" t="s">
        <v>6</v>
      </c>
      <c r="F190" s="77" t="s">
        <v>7</v>
      </c>
      <c r="G190" s="77"/>
      <c r="H190" s="77"/>
      <c r="I190" s="78" t="s">
        <v>85</v>
      </c>
      <c r="K190" s="69" t="s">
        <v>4</v>
      </c>
      <c r="L190" s="71" t="s">
        <v>86</v>
      </c>
      <c r="M190" s="73" t="s">
        <v>5</v>
      </c>
      <c r="N190" s="75" t="s">
        <v>6</v>
      </c>
      <c r="O190" s="77" t="s">
        <v>7</v>
      </c>
      <c r="P190" s="77"/>
      <c r="Q190" s="77"/>
      <c r="R190" s="78" t="s">
        <v>85</v>
      </c>
    </row>
    <row r="191" spans="2:18" ht="16.5" customHeight="1" x14ac:dyDescent="0.3">
      <c r="B191" s="70"/>
      <c r="C191" s="72"/>
      <c r="D191" s="74"/>
      <c r="E191" s="76"/>
      <c r="F191" s="21" t="s">
        <v>8</v>
      </c>
      <c r="G191" s="21" t="s">
        <v>9</v>
      </c>
      <c r="H191" s="21" t="s">
        <v>10</v>
      </c>
      <c r="I191" s="79"/>
      <c r="K191" s="70"/>
      <c r="L191" s="72"/>
      <c r="M191" s="74"/>
      <c r="N191" s="76"/>
      <c r="O191" s="21" t="s">
        <v>8</v>
      </c>
      <c r="P191" s="21" t="s">
        <v>9</v>
      </c>
      <c r="Q191" s="21" t="s">
        <v>10</v>
      </c>
      <c r="R191" s="79"/>
    </row>
    <row r="192" spans="2:18" ht="15" customHeight="1" x14ac:dyDescent="0.3">
      <c r="B192" s="59" t="s">
        <v>11</v>
      </c>
      <c r="C192" s="60"/>
      <c r="D192" s="60"/>
      <c r="E192" s="22"/>
      <c r="F192" s="22"/>
      <c r="G192" s="22"/>
      <c r="H192" s="22"/>
      <c r="I192" s="23"/>
      <c r="K192" s="59" t="s">
        <v>11</v>
      </c>
      <c r="L192" s="60"/>
      <c r="M192" s="60"/>
      <c r="N192" s="22"/>
      <c r="O192" s="22"/>
      <c r="P192" s="22"/>
      <c r="Q192" s="22"/>
      <c r="R192" s="23"/>
    </row>
    <row r="193" spans="2:18" ht="33" customHeight="1" x14ac:dyDescent="0.3">
      <c r="B193" s="3"/>
      <c r="C193" s="4" t="s">
        <v>145</v>
      </c>
      <c r="D193" s="24" t="s">
        <v>76</v>
      </c>
      <c r="E193" s="25">
        <v>20</v>
      </c>
      <c r="F193" s="26">
        <v>21.94</v>
      </c>
      <c r="G193" s="26">
        <v>18.68</v>
      </c>
      <c r="H193" s="26">
        <v>13.61</v>
      </c>
      <c r="I193" s="27">
        <v>329.44</v>
      </c>
      <c r="K193" s="3"/>
      <c r="L193" s="4" t="s">
        <v>145</v>
      </c>
      <c r="M193" s="24" t="s">
        <v>76</v>
      </c>
      <c r="N193" s="25">
        <v>20</v>
      </c>
      <c r="O193" s="26">
        <v>21.94</v>
      </c>
      <c r="P193" s="26">
        <v>18.68</v>
      </c>
      <c r="Q193" s="26">
        <v>13.61</v>
      </c>
      <c r="R193" s="27">
        <v>329.44</v>
      </c>
    </row>
    <row r="194" spans="2:18" ht="16.5" customHeight="1" x14ac:dyDescent="0.3">
      <c r="B194" s="3"/>
      <c r="C194" s="4" t="s">
        <v>127</v>
      </c>
      <c r="D194" s="24" t="s">
        <v>60</v>
      </c>
      <c r="E194" s="25">
        <v>200</v>
      </c>
      <c r="F194" s="26">
        <v>4.08</v>
      </c>
      <c r="G194" s="26">
        <v>3.54</v>
      </c>
      <c r="H194" s="26">
        <v>17.57</v>
      </c>
      <c r="I194" s="27">
        <v>118.6</v>
      </c>
      <c r="K194" s="3"/>
      <c r="L194" s="4" t="s">
        <v>127</v>
      </c>
      <c r="M194" s="24" t="s">
        <v>60</v>
      </c>
      <c r="N194" s="25">
        <v>200</v>
      </c>
      <c r="O194" s="26">
        <v>4.08</v>
      </c>
      <c r="P194" s="26">
        <v>3.54</v>
      </c>
      <c r="Q194" s="26">
        <v>17.57</v>
      </c>
      <c r="R194" s="27">
        <v>118.6</v>
      </c>
    </row>
    <row r="195" spans="2:18" ht="16.5" customHeight="1" x14ac:dyDescent="0.3">
      <c r="B195" s="3"/>
      <c r="C195" s="4" t="s">
        <v>84</v>
      </c>
      <c r="D195" s="24" t="s">
        <v>77</v>
      </c>
      <c r="E195" s="25">
        <v>35</v>
      </c>
      <c r="F195" s="26">
        <v>1.6</v>
      </c>
      <c r="G195" s="26">
        <v>12.54</v>
      </c>
      <c r="H195" s="26">
        <v>9.9600000000000009</v>
      </c>
      <c r="I195" s="27">
        <v>159.19999999999999</v>
      </c>
      <c r="K195" s="3"/>
      <c r="L195" s="4" t="s">
        <v>84</v>
      </c>
      <c r="M195" s="24" t="s">
        <v>77</v>
      </c>
      <c r="N195" s="25">
        <v>35</v>
      </c>
      <c r="O195" s="26">
        <v>1.6</v>
      </c>
      <c r="P195" s="26">
        <v>12.54</v>
      </c>
      <c r="Q195" s="26">
        <v>9.9600000000000009</v>
      </c>
      <c r="R195" s="27">
        <v>159.19999999999999</v>
      </c>
    </row>
    <row r="196" spans="2:18" ht="16.5" customHeight="1" x14ac:dyDescent="0.3">
      <c r="B196" s="3"/>
      <c r="C196" s="4" t="s">
        <v>118</v>
      </c>
      <c r="D196" s="24" t="s">
        <v>50</v>
      </c>
      <c r="E196" s="25">
        <v>200</v>
      </c>
      <c r="F196" s="26">
        <v>3</v>
      </c>
      <c r="G196" s="26">
        <v>1</v>
      </c>
      <c r="H196" s="26">
        <v>42</v>
      </c>
      <c r="I196" s="27">
        <v>192</v>
      </c>
      <c r="K196" s="3"/>
      <c r="L196" s="4" t="s">
        <v>118</v>
      </c>
      <c r="M196" s="24" t="s">
        <v>50</v>
      </c>
      <c r="N196" s="25">
        <v>200</v>
      </c>
      <c r="O196" s="26">
        <v>3</v>
      </c>
      <c r="P196" s="26">
        <v>1</v>
      </c>
      <c r="Q196" s="26">
        <v>42</v>
      </c>
      <c r="R196" s="27">
        <v>192</v>
      </c>
    </row>
    <row r="197" spans="2:18" ht="16.5" customHeight="1" x14ac:dyDescent="0.3">
      <c r="B197" s="61" t="s">
        <v>17</v>
      </c>
      <c r="C197" s="62"/>
      <c r="D197" s="62"/>
      <c r="E197" s="25">
        <f>SUM(E193:E196)</f>
        <v>455</v>
      </c>
      <c r="F197" s="26">
        <f>SUM(F193:F196)</f>
        <v>30.620000000000005</v>
      </c>
      <c r="G197" s="26">
        <f>SUM(G193:G196)</f>
        <v>35.76</v>
      </c>
      <c r="H197" s="26">
        <f>SUM(H193:H196)</f>
        <v>83.14</v>
      </c>
      <c r="I197" s="27">
        <f>SUM(I193:I196)</f>
        <v>799.24</v>
      </c>
      <c r="K197" s="61" t="s">
        <v>17</v>
      </c>
      <c r="L197" s="62"/>
      <c r="M197" s="62"/>
      <c r="N197" s="25">
        <f>SUM(N193:N196)</f>
        <v>455</v>
      </c>
      <c r="O197" s="26">
        <f>SUM(O193:O196)</f>
        <v>30.620000000000005</v>
      </c>
      <c r="P197" s="26">
        <f>SUM(P193:P196)</f>
        <v>35.76</v>
      </c>
      <c r="Q197" s="26">
        <f>SUM(Q193:Q196)</f>
        <v>83.14</v>
      </c>
      <c r="R197" s="27">
        <f>SUM(R193:R196)</f>
        <v>799.24</v>
      </c>
    </row>
    <row r="198" spans="2:18" ht="16.5" customHeight="1" x14ac:dyDescent="0.3">
      <c r="B198" s="59" t="s">
        <v>18</v>
      </c>
      <c r="C198" s="60"/>
      <c r="D198" s="60"/>
      <c r="E198" s="22"/>
      <c r="F198" s="22"/>
      <c r="G198" s="22"/>
      <c r="H198" s="22"/>
      <c r="I198" s="23"/>
      <c r="K198" s="59" t="s">
        <v>18</v>
      </c>
      <c r="L198" s="60"/>
      <c r="M198" s="60"/>
      <c r="N198" s="22"/>
      <c r="O198" s="22"/>
      <c r="P198" s="22"/>
      <c r="Q198" s="22"/>
      <c r="R198" s="23"/>
    </row>
    <row r="199" spans="2:18" ht="33.75" customHeight="1" x14ac:dyDescent="0.3">
      <c r="B199" s="3"/>
      <c r="C199" s="4" t="s">
        <v>119</v>
      </c>
      <c r="D199" s="24" t="s">
        <v>51</v>
      </c>
      <c r="E199" s="25">
        <v>60</v>
      </c>
      <c r="F199" s="26">
        <v>1.8</v>
      </c>
      <c r="G199" s="26">
        <v>5.03</v>
      </c>
      <c r="H199" s="26">
        <v>4.1900000000000004</v>
      </c>
      <c r="I199" s="27">
        <v>69.63</v>
      </c>
      <c r="K199" s="3"/>
      <c r="L199" s="10" t="s">
        <v>119</v>
      </c>
      <c r="M199" s="11" t="s">
        <v>169</v>
      </c>
      <c r="N199" s="12">
        <v>100</v>
      </c>
      <c r="O199" s="13">
        <f>1.8*1.4</f>
        <v>2.52</v>
      </c>
      <c r="P199" s="13">
        <f>5.03*1.4</f>
        <v>7.0419999999999998</v>
      </c>
      <c r="Q199" s="13">
        <f>4.19*1.4</f>
        <v>5.8660000000000005</v>
      </c>
      <c r="R199" s="14">
        <f>69.63*1.4</f>
        <v>97.481999999999985</v>
      </c>
    </row>
    <row r="200" spans="2:18" ht="33.75" customHeight="1" x14ac:dyDescent="0.3">
      <c r="B200" s="3"/>
      <c r="C200" s="4" t="s">
        <v>149</v>
      </c>
      <c r="D200" s="24" t="s">
        <v>81</v>
      </c>
      <c r="E200" s="25">
        <v>260</v>
      </c>
      <c r="F200" s="26">
        <v>5.51</v>
      </c>
      <c r="G200" s="26">
        <v>11.46</v>
      </c>
      <c r="H200" s="26">
        <v>15.82</v>
      </c>
      <c r="I200" s="27">
        <v>186.35</v>
      </c>
      <c r="K200" s="3"/>
      <c r="L200" s="4" t="s">
        <v>149</v>
      </c>
      <c r="M200" s="24" t="s">
        <v>81</v>
      </c>
      <c r="N200" s="25">
        <v>260</v>
      </c>
      <c r="O200" s="26">
        <v>5.51</v>
      </c>
      <c r="P200" s="26">
        <v>11.46</v>
      </c>
      <c r="Q200" s="26">
        <v>15.82</v>
      </c>
      <c r="R200" s="27">
        <v>186.35</v>
      </c>
    </row>
    <row r="201" spans="2:18" ht="34.5" customHeight="1" x14ac:dyDescent="0.3">
      <c r="B201" s="3"/>
      <c r="C201" s="4" t="s">
        <v>150</v>
      </c>
      <c r="D201" s="24" t="s">
        <v>82</v>
      </c>
      <c r="E201" s="25">
        <v>100</v>
      </c>
      <c r="F201" s="26">
        <v>8.7799999999999994</v>
      </c>
      <c r="G201" s="26">
        <v>1.86</v>
      </c>
      <c r="H201" s="26">
        <v>9.5399999999999991</v>
      </c>
      <c r="I201" s="27">
        <v>93.23</v>
      </c>
      <c r="K201" s="3"/>
      <c r="L201" s="4" t="s">
        <v>150</v>
      </c>
      <c r="M201" s="24" t="s">
        <v>82</v>
      </c>
      <c r="N201" s="25">
        <v>100</v>
      </c>
      <c r="O201" s="26">
        <v>8.7799999999999994</v>
      </c>
      <c r="P201" s="26">
        <v>1.86</v>
      </c>
      <c r="Q201" s="26">
        <v>9.5399999999999991</v>
      </c>
      <c r="R201" s="27">
        <v>93.23</v>
      </c>
    </row>
    <row r="202" spans="2:18" ht="32.25" customHeight="1" x14ac:dyDescent="0.3">
      <c r="B202" s="3"/>
      <c r="C202" s="4" t="s">
        <v>105</v>
      </c>
      <c r="D202" s="24" t="s">
        <v>35</v>
      </c>
      <c r="E202" s="25">
        <v>150</v>
      </c>
      <c r="F202" s="26">
        <v>4.79</v>
      </c>
      <c r="G202" s="26">
        <v>4.29</v>
      </c>
      <c r="H202" s="26">
        <v>27.44</v>
      </c>
      <c r="I202" s="27">
        <v>187.84</v>
      </c>
      <c r="K202" s="3"/>
      <c r="L202" s="10" t="s">
        <v>105</v>
      </c>
      <c r="M202" s="11" t="s">
        <v>67</v>
      </c>
      <c r="N202" s="12">
        <v>180</v>
      </c>
      <c r="O202" s="13">
        <f>4.79*1.2</f>
        <v>5.7480000000000002</v>
      </c>
      <c r="P202" s="13">
        <f>4.29*1.2</f>
        <v>5.1479999999999997</v>
      </c>
      <c r="Q202" s="13">
        <f>27.44*1.2</f>
        <v>32.927999999999997</v>
      </c>
      <c r="R202" s="14">
        <f>187.84*1.2</f>
        <v>225.40799999999999</v>
      </c>
    </row>
    <row r="203" spans="2:18" ht="32.25" customHeight="1" x14ac:dyDescent="0.3">
      <c r="B203" s="3"/>
      <c r="C203" s="4" t="s">
        <v>106</v>
      </c>
      <c r="D203" s="24" t="s">
        <v>36</v>
      </c>
      <c r="E203" s="25">
        <v>200</v>
      </c>
      <c r="F203" s="26">
        <v>0.12</v>
      </c>
      <c r="G203" s="26">
        <v>0.12</v>
      </c>
      <c r="H203" s="26">
        <v>4.76</v>
      </c>
      <c r="I203" s="27">
        <v>35.28</v>
      </c>
      <c r="K203" s="3"/>
      <c r="L203" s="4" t="s">
        <v>106</v>
      </c>
      <c r="M203" s="24" t="s">
        <v>36</v>
      </c>
      <c r="N203" s="25">
        <v>200</v>
      </c>
      <c r="O203" s="26">
        <v>0.12</v>
      </c>
      <c r="P203" s="26">
        <v>0.12</v>
      </c>
      <c r="Q203" s="26">
        <v>4.76</v>
      </c>
      <c r="R203" s="27">
        <v>35.28</v>
      </c>
    </row>
    <row r="204" spans="2:18" ht="16.5" customHeight="1" x14ac:dyDescent="0.3">
      <c r="B204" s="3"/>
      <c r="C204" s="4" t="s">
        <v>90</v>
      </c>
      <c r="D204" s="24" t="s">
        <v>15</v>
      </c>
      <c r="E204" s="25">
        <v>20</v>
      </c>
      <c r="F204" s="26">
        <v>1.52</v>
      </c>
      <c r="G204" s="26">
        <v>0.16</v>
      </c>
      <c r="H204" s="26">
        <v>9.84</v>
      </c>
      <c r="I204" s="27">
        <v>47</v>
      </c>
      <c r="K204" s="3"/>
      <c r="L204" s="4" t="s">
        <v>90</v>
      </c>
      <c r="M204" s="24" t="s">
        <v>15</v>
      </c>
      <c r="N204" s="25">
        <v>20</v>
      </c>
      <c r="O204" s="26">
        <v>1.52</v>
      </c>
      <c r="P204" s="26">
        <v>0.16</v>
      </c>
      <c r="Q204" s="26">
        <v>9.84</v>
      </c>
      <c r="R204" s="27">
        <v>47</v>
      </c>
    </row>
    <row r="205" spans="2:18" ht="16.5" customHeight="1" x14ac:dyDescent="0.3">
      <c r="B205" s="3"/>
      <c r="C205" s="10" t="s">
        <v>124</v>
      </c>
      <c r="D205" s="11" t="s">
        <v>56</v>
      </c>
      <c r="E205" s="12">
        <v>60</v>
      </c>
      <c r="F205" s="13">
        <v>8.6</v>
      </c>
      <c r="G205" s="13">
        <v>1.98</v>
      </c>
      <c r="H205" s="13">
        <v>36.979999999999997</v>
      </c>
      <c r="I205" s="14">
        <v>155.4</v>
      </c>
      <c r="K205" s="3"/>
      <c r="L205" s="10" t="s">
        <v>124</v>
      </c>
      <c r="M205" s="11" t="s">
        <v>56</v>
      </c>
      <c r="N205" s="12">
        <v>60</v>
      </c>
      <c r="O205" s="13">
        <v>8.6</v>
      </c>
      <c r="P205" s="13">
        <v>1.98</v>
      </c>
      <c r="Q205" s="13">
        <v>36.979999999999997</v>
      </c>
      <c r="R205" s="14">
        <v>155.4</v>
      </c>
    </row>
    <row r="206" spans="2:18" ht="16.5" customHeight="1" x14ac:dyDescent="0.3">
      <c r="B206" s="61" t="s">
        <v>25</v>
      </c>
      <c r="C206" s="63"/>
      <c r="D206" s="63"/>
      <c r="E206" s="50">
        <v>850</v>
      </c>
      <c r="F206" s="51">
        <v>27.62</v>
      </c>
      <c r="G206" s="51">
        <v>24.9</v>
      </c>
      <c r="H206" s="51">
        <v>100.57</v>
      </c>
      <c r="I206" s="52">
        <v>774.73</v>
      </c>
      <c r="K206" s="61" t="s">
        <v>25</v>
      </c>
      <c r="L206" s="63"/>
      <c r="M206" s="63"/>
      <c r="N206" s="50">
        <v>850</v>
      </c>
      <c r="O206" s="51">
        <v>27.62</v>
      </c>
      <c r="P206" s="51">
        <v>24.9</v>
      </c>
      <c r="Q206" s="51">
        <v>100.57</v>
      </c>
      <c r="R206" s="52">
        <v>774.73</v>
      </c>
    </row>
    <row r="207" spans="2:18" ht="16.5" customHeight="1" x14ac:dyDescent="0.3">
      <c r="B207" s="61" t="s">
        <v>26</v>
      </c>
      <c r="C207" s="62"/>
      <c r="D207" s="62"/>
      <c r="E207" s="39">
        <f>E206+E197</f>
        <v>1305</v>
      </c>
      <c r="F207" s="38">
        <f t="shared" ref="F207:I207" si="50">F206+F197</f>
        <v>58.240000000000009</v>
      </c>
      <c r="G207" s="38">
        <f t="shared" si="50"/>
        <v>60.66</v>
      </c>
      <c r="H207" s="38">
        <f t="shared" si="50"/>
        <v>183.70999999999998</v>
      </c>
      <c r="I207" s="40">
        <f t="shared" si="50"/>
        <v>1573.97</v>
      </c>
      <c r="K207" s="61" t="s">
        <v>26</v>
      </c>
      <c r="L207" s="62"/>
      <c r="M207" s="62"/>
      <c r="N207" s="39">
        <f>N206+N197</f>
        <v>1305</v>
      </c>
      <c r="O207" s="38">
        <f t="shared" ref="O207" si="51">O206+O197</f>
        <v>58.240000000000009</v>
      </c>
      <c r="P207" s="38">
        <f t="shared" ref="P207" si="52">P206+P197</f>
        <v>60.66</v>
      </c>
      <c r="Q207" s="38">
        <f t="shared" ref="Q207" si="53">Q206+Q197</f>
        <v>183.70999999999998</v>
      </c>
      <c r="R207" s="40">
        <f t="shared" ref="R207" si="54">R206+R197</f>
        <v>1573.97</v>
      </c>
    </row>
    <row r="208" spans="2:18" ht="16.5" customHeight="1" thickBot="1" x14ac:dyDescent="0.35">
      <c r="B208" s="64" t="s">
        <v>83</v>
      </c>
      <c r="C208" s="65"/>
      <c r="D208" s="65"/>
      <c r="E208" s="28">
        <f>(E207+E187+E166+E145+E125+E104+E83+E62+E42+E21)/10</f>
        <v>1443</v>
      </c>
      <c r="F208" s="37">
        <f>(F207+F187+F166+F145+F125+F104+F83+F62+F42+F21)/10</f>
        <v>55.191999999999993</v>
      </c>
      <c r="G208" s="37">
        <f>(G207+G187+G166+G145+G125+G104+G83+G62+G42+G21)/10</f>
        <v>61.202000000000012</v>
      </c>
      <c r="H208" s="37">
        <f>(H207+H187+H166+H145+H125+H104+H83+H62+H42+H21)/10</f>
        <v>182.62</v>
      </c>
      <c r="I208" s="41">
        <f>(I207+I187+I166+I145+I125+I104+I83+I62+I42+I21)/10</f>
        <v>1568.3319999999999</v>
      </c>
      <c r="K208" s="64" t="s">
        <v>83</v>
      </c>
      <c r="L208" s="65"/>
      <c r="M208" s="65"/>
      <c r="N208" s="28">
        <f>(N207+N187+N166+N145+N125+N104+N83+N62+N42+N21)/10</f>
        <v>1520</v>
      </c>
      <c r="O208" s="37">
        <f>(O207+O187+O166+O145+O125+O104+O83+O62+O42+O21)/10</f>
        <v>58.745466666666651</v>
      </c>
      <c r="P208" s="37">
        <f>(P207+P187+P166+P145+P125+P104+P83+P62+P42+P21)/10</f>
        <v>64.189366666666672</v>
      </c>
      <c r="Q208" s="37">
        <f>(Q207+Q187+Q166+Q145+Q125+Q104+Q83+Q62+Q42+Q21)/10</f>
        <v>197.10076666666666</v>
      </c>
      <c r="R208" s="41">
        <f>(R207+R187+R166+R145+R125+R104+R83+R62+R42+R21)/10</f>
        <v>1660.5665000000001</v>
      </c>
    </row>
    <row r="209" spans="2:18" ht="16.5" customHeight="1" x14ac:dyDescent="0.3">
      <c r="B209" s="2"/>
      <c r="C209" s="8"/>
      <c r="D209" s="31"/>
      <c r="E209" s="19"/>
      <c r="F209" s="19"/>
      <c r="G209" s="19"/>
      <c r="H209" s="19"/>
      <c r="I209" s="19"/>
      <c r="K209" s="2"/>
      <c r="L209" s="8"/>
      <c r="M209" s="31"/>
      <c r="N209" s="19"/>
      <c r="O209" s="19"/>
      <c r="P209" s="19"/>
      <c r="Q209" s="19"/>
      <c r="R209" s="19"/>
    </row>
    <row r="210" spans="2:18" x14ac:dyDescent="0.3">
      <c r="B210" s="2"/>
      <c r="C210" s="8"/>
      <c r="D210" s="31"/>
      <c r="E210" s="19"/>
      <c r="F210" s="19"/>
      <c r="G210" s="19"/>
      <c r="H210" s="19"/>
      <c r="I210" s="19"/>
      <c r="K210" s="2"/>
      <c r="L210" s="8"/>
      <c r="M210" s="31"/>
      <c r="N210" s="19"/>
      <c r="O210" s="19"/>
      <c r="P210" s="19"/>
      <c r="Q210" s="19"/>
      <c r="R210" s="19"/>
    </row>
    <row r="211" spans="2:18" x14ac:dyDescent="0.3">
      <c r="B211" s="2"/>
      <c r="C211" s="8"/>
      <c r="D211" s="31"/>
      <c r="E211" s="19"/>
      <c r="F211" s="19"/>
      <c r="G211" s="19"/>
      <c r="H211" s="19"/>
      <c r="I211" s="19"/>
      <c r="K211" s="2"/>
      <c r="L211" s="8"/>
      <c r="M211" s="31"/>
      <c r="N211" s="19"/>
      <c r="O211" s="19"/>
      <c r="P211" s="19"/>
      <c r="Q211" s="19"/>
      <c r="R211" s="19"/>
    </row>
    <row r="212" spans="2:18" x14ac:dyDescent="0.3">
      <c r="B212" s="2"/>
      <c r="C212" s="8"/>
      <c r="D212" s="31"/>
      <c r="E212" s="19"/>
      <c r="F212" s="19"/>
      <c r="G212" s="19"/>
      <c r="H212" s="19"/>
      <c r="I212" s="19"/>
      <c r="K212" s="2"/>
      <c r="L212" s="8"/>
      <c r="M212" s="31"/>
      <c r="N212" s="19"/>
      <c r="O212" s="19"/>
      <c r="P212" s="19"/>
      <c r="Q212" s="19"/>
      <c r="R212" s="19"/>
    </row>
    <row r="213" spans="2:18" x14ac:dyDescent="0.3">
      <c r="B213" s="2"/>
      <c r="C213" s="8"/>
      <c r="D213" s="31"/>
      <c r="E213" s="19"/>
      <c r="F213" s="19"/>
      <c r="G213" s="19"/>
      <c r="H213" s="19"/>
      <c r="I213" s="19"/>
      <c r="K213" s="2"/>
      <c r="L213" s="8"/>
      <c r="M213" s="31"/>
      <c r="N213" s="19"/>
      <c r="O213" s="19"/>
      <c r="P213" s="19"/>
      <c r="Q213" s="19"/>
      <c r="R213" s="19"/>
    </row>
    <row r="214" spans="2:18" x14ac:dyDescent="0.3">
      <c r="B214" s="2"/>
      <c r="C214" s="8"/>
      <c r="D214" s="31"/>
      <c r="E214" s="19"/>
      <c r="F214" s="19"/>
      <c r="G214" s="19"/>
      <c r="H214" s="19"/>
      <c r="I214" s="19"/>
      <c r="K214" s="2"/>
      <c r="L214" s="8"/>
      <c r="M214" s="31"/>
      <c r="N214" s="19"/>
      <c r="O214" s="19"/>
      <c r="P214" s="19"/>
      <c r="Q214" s="19"/>
      <c r="R214" s="19"/>
    </row>
    <row r="215" spans="2:18" x14ac:dyDescent="0.3">
      <c r="B215" s="2"/>
      <c r="C215" s="8"/>
      <c r="D215" s="31"/>
      <c r="E215" s="19"/>
      <c r="F215" s="19"/>
      <c r="G215" s="19"/>
      <c r="H215" s="19"/>
      <c r="I215" s="19"/>
      <c r="K215" s="2"/>
      <c r="L215" s="8"/>
      <c r="M215" s="31"/>
      <c r="N215" s="19"/>
      <c r="O215" s="19"/>
      <c r="P215" s="19"/>
      <c r="Q215" s="19"/>
      <c r="R215" s="19"/>
    </row>
    <row r="216" spans="2:18" x14ac:dyDescent="0.3">
      <c r="B216" s="2"/>
      <c r="C216" s="8"/>
      <c r="D216" s="31"/>
      <c r="E216" s="19"/>
      <c r="F216" s="19"/>
      <c r="G216" s="19"/>
      <c r="H216" s="19"/>
      <c r="I216" s="19"/>
      <c r="K216" s="2"/>
      <c r="L216" s="8"/>
      <c r="M216" s="31"/>
      <c r="N216" s="19"/>
      <c r="O216" s="19"/>
      <c r="P216" s="19"/>
      <c r="Q216" s="19"/>
      <c r="R216" s="19"/>
    </row>
    <row r="217" spans="2:18" x14ac:dyDescent="0.3">
      <c r="B217" s="2"/>
      <c r="C217" s="8"/>
      <c r="D217" s="31"/>
      <c r="E217" s="19"/>
      <c r="F217" s="19"/>
      <c r="G217" s="19"/>
      <c r="H217" s="19"/>
      <c r="I217" s="19"/>
      <c r="K217" s="2"/>
      <c r="L217" s="8"/>
      <c r="M217" s="31"/>
      <c r="N217" s="19"/>
      <c r="O217" s="19"/>
      <c r="P217" s="19"/>
      <c r="Q217" s="19"/>
      <c r="R217" s="19"/>
    </row>
    <row r="218" spans="2:18" x14ac:dyDescent="0.3">
      <c r="B218" s="2"/>
      <c r="C218" s="8"/>
      <c r="D218" s="31"/>
      <c r="E218" s="19"/>
      <c r="F218" s="19"/>
      <c r="G218" s="19"/>
      <c r="H218" s="19"/>
      <c r="I218" s="19"/>
      <c r="K218" s="2"/>
      <c r="L218" s="8"/>
      <c r="M218" s="31"/>
      <c r="N218" s="19"/>
      <c r="O218" s="19"/>
      <c r="P218" s="19"/>
      <c r="Q218" s="19"/>
      <c r="R218" s="19"/>
    </row>
    <row r="219" spans="2:18" x14ac:dyDescent="0.3">
      <c r="B219" s="2"/>
      <c r="C219" s="8"/>
      <c r="D219" s="31"/>
      <c r="E219" s="19"/>
      <c r="F219" s="19"/>
      <c r="G219" s="19"/>
      <c r="H219" s="19"/>
      <c r="I219" s="19"/>
      <c r="K219" s="2"/>
      <c r="L219" s="8"/>
      <c r="M219" s="31"/>
      <c r="N219" s="19"/>
      <c r="O219" s="19"/>
      <c r="P219" s="19"/>
      <c r="Q219" s="19"/>
      <c r="R219" s="19"/>
    </row>
    <row r="220" spans="2:18" x14ac:dyDescent="0.3">
      <c r="B220" s="2"/>
      <c r="C220" s="8"/>
      <c r="D220" s="31"/>
      <c r="E220" s="19"/>
      <c r="F220" s="19"/>
      <c r="G220" s="19"/>
      <c r="H220" s="19"/>
      <c r="I220" s="19"/>
      <c r="K220" s="2"/>
      <c r="L220" s="8"/>
      <c r="M220" s="31"/>
      <c r="N220" s="19"/>
      <c r="O220" s="19"/>
      <c r="P220" s="19"/>
      <c r="Q220" s="19"/>
      <c r="R220" s="19"/>
    </row>
    <row r="221" spans="2:18" x14ac:dyDescent="0.3">
      <c r="B221" s="2"/>
      <c r="C221" s="8"/>
      <c r="D221" s="31"/>
      <c r="E221" s="19"/>
      <c r="F221" s="19"/>
      <c r="G221" s="19"/>
      <c r="H221" s="19"/>
      <c r="I221" s="19"/>
      <c r="K221" s="2"/>
      <c r="L221" s="8"/>
      <c r="M221" s="31"/>
      <c r="N221" s="19"/>
      <c r="O221" s="19"/>
      <c r="P221" s="19"/>
      <c r="Q221" s="19"/>
      <c r="R221" s="19"/>
    </row>
    <row r="222" spans="2:18" x14ac:dyDescent="0.3">
      <c r="B222" s="2"/>
      <c r="C222" s="8"/>
      <c r="D222" s="31"/>
      <c r="E222" s="19"/>
      <c r="F222" s="19"/>
      <c r="G222" s="19"/>
      <c r="H222" s="19"/>
      <c r="I222" s="19"/>
      <c r="K222" s="2"/>
      <c r="L222" s="8"/>
      <c r="M222" s="31"/>
      <c r="N222" s="19"/>
      <c r="O222" s="19"/>
      <c r="P222" s="19"/>
      <c r="Q222" s="19"/>
      <c r="R222" s="19"/>
    </row>
    <row r="223" spans="2:18" x14ac:dyDescent="0.3">
      <c r="B223" s="2"/>
      <c r="C223" s="8"/>
      <c r="D223" s="31"/>
      <c r="E223" s="19"/>
      <c r="F223" s="19"/>
      <c r="G223" s="19"/>
      <c r="H223" s="19"/>
      <c r="I223" s="19"/>
      <c r="K223" s="2"/>
      <c r="L223" s="8"/>
      <c r="M223" s="31"/>
      <c r="N223" s="19"/>
      <c r="O223" s="19"/>
      <c r="P223" s="19"/>
      <c r="Q223" s="19"/>
      <c r="R223" s="19"/>
    </row>
    <row r="224" spans="2:18" x14ac:dyDescent="0.3">
      <c r="B224" s="2"/>
      <c r="C224" s="8"/>
      <c r="D224" s="31"/>
      <c r="E224" s="19"/>
      <c r="F224" s="19"/>
      <c r="G224" s="19"/>
      <c r="H224" s="19"/>
      <c r="I224" s="19"/>
      <c r="K224" s="2"/>
      <c r="L224" s="8"/>
      <c r="M224" s="31"/>
      <c r="N224" s="19"/>
      <c r="O224" s="19"/>
      <c r="P224" s="19"/>
      <c r="Q224" s="19"/>
      <c r="R224" s="19"/>
    </row>
    <row r="225" spans="2:18" x14ac:dyDescent="0.3">
      <c r="B225" s="2"/>
      <c r="C225" s="8"/>
      <c r="D225" s="31"/>
      <c r="E225" s="19"/>
      <c r="F225" s="19"/>
      <c r="G225" s="19"/>
      <c r="H225" s="19"/>
      <c r="I225" s="19"/>
      <c r="K225" s="2"/>
      <c r="L225" s="8"/>
      <c r="M225" s="31"/>
      <c r="N225" s="19"/>
      <c r="O225" s="19"/>
      <c r="P225" s="19"/>
      <c r="Q225" s="19"/>
      <c r="R225" s="19"/>
    </row>
    <row r="226" spans="2:18" x14ac:dyDescent="0.3">
      <c r="B226" s="2"/>
      <c r="C226" s="8"/>
      <c r="D226" s="31"/>
      <c r="E226" s="19"/>
      <c r="F226" s="19"/>
      <c r="G226" s="19"/>
      <c r="H226" s="19"/>
      <c r="I226" s="19"/>
      <c r="K226" s="2"/>
      <c r="L226" s="8"/>
      <c r="M226" s="31"/>
      <c r="N226" s="19"/>
      <c r="O226" s="19"/>
      <c r="P226" s="19"/>
      <c r="Q226" s="19"/>
      <c r="R226" s="19"/>
    </row>
    <row r="227" spans="2:18" x14ac:dyDescent="0.3">
      <c r="B227" s="2"/>
      <c r="C227" s="8"/>
      <c r="D227" s="31"/>
      <c r="E227" s="19"/>
      <c r="F227" s="19"/>
      <c r="G227" s="19"/>
      <c r="H227" s="19"/>
      <c r="I227" s="19"/>
      <c r="K227" s="2"/>
      <c r="L227" s="8"/>
      <c r="M227" s="31"/>
      <c r="N227" s="19"/>
      <c r="O227" s="19"/>
      <c r="P227" s="19"/>
      <c r="Q227" s="19"/>
      <c r="R227" s="19"/>
    </row>
    <row r="228" spans="2:18" x14ac:dyDescent="0.3">
      <c r="B228" s="2"/>
      <c r="C228" s="8"/>
      <c r="D228" s="31"/>
      <c r="E228" s="19"/>
      <c r="F228" s="19"/>
      <c r="G228" s="19"/>
      <c r="H228" s="19"/>
      <c r="I228" s="19"/>
      <c r="K228" s="2"/>
      <c r="L228" s="8"/>
      <c r="M228" s="31"/>
      <c r="N228" s="19"/>
      <c r="O228" s="19"/>
      <c r="P228" s="19"/>
      <c r="Q228" s="19"/>
      <c r="R228" s="19"/>
    </row>
    <row r="229" spans="2:18" x14ac:dyDescent="0.3">
      <c r="B229" s="2"/>
      <c r="C229" s="8"/>
      <c r="D229" s="31"/>
      <c r="E229" s="19"/>
      <c r="F229" s="19"/>
      <c r="G229" s="19"/>
      <c r="H229" s="19"/>
      <c r="I229" s="19"/>
      <c r="K229" s="2"/>
      <c r="L229" s="8"/>
      <c r="M229" s="31"/>
      <c r="N229" s="19"/>
      <c r="O229" s="19"/>
      <c r="P229" s="19"/>
      <c r="Q229" s="19"/>
      <c r="R229" s="19"/>
    </row>
    <row r="230" spans="2:18" x14ac:dyDescent="0.3">
      <c r="B230" s="2"/>
      <c r="C230" s="8"/>
      <c r="D230" s="31"/>
      <c r="E230" s="19"/>
      <c r="F230" s="19"/>
      <c r="G230" s="19"/>
      <c r="H230" s="19"/>
      <c r="I230" s="19"/>
      <c r="K230" s="2"/>
      <c r="L230" s="8"/>
      <c r="M230" s="31"/>
      <c r="N230" s="19"/>
      <c r="O230" s="19"/>
      <c r="P230" s="19"/>
      <c r="Q230" s="19"/>
      <c r="R230" s="19"/>
    </row>
    <row r="231" spans="2:18" x14ac:dyDescent="0.3">
      <c r="B231" s="2"/>
      <c r="C231" s="8"/>
      <c r="D231" s="31"/>
      <c r="E231" s="19"/>
      <c r="F231" s="19"/>
      <c r="G231" s="19"/>
      <c r="H231" s="19"/>
      <c r="I231" s="19"/>
      <c r="K231" s="2"/>
      <c r="L231" s="8"/>
      <c r="M231" s="31"/>
      <c r="N231" s="19"/>
      <c r="O231" s="19"/>
      <c r="P231" s="19"/>
      <c r="Q231" s="19"/>
      <c r="R231" s="19"/>
    </row>
    <row r="232" spans="2:18" x14ac:dyDescent="0.3">
      <c r="B232" s="2"/>
      <c r="C232" s="8"/>
      <c r="D232" s="31"/>
      <c r="E232" s="19"/>
      <c r="F232" s="19"/>
      <c r="G232" s="19"/>
      <c r="H232" s="19"/>
      <c r="I232" s="19"/>
      <c r="K232" s="2"/>
      <c r="L232" s="8"/>
      <c r="M232" s="31"/>
      <c r="N232" s="19"/>
      <c r="O232" s="19"/>
      <c r="P232" s="19"/>
      <c r="Q232" s="19"/>
      <c r="R232" s="19"/>
    </row>
    <row r="233" spans="2:18" x14ac:dyDescent="0.3">
      <c r="B233" s="2"/>
      <c r="C233" s="8"/>
      <c r="D233" s="31"/>
      <c r="E233" s="19"/>
      <c r="F233" s="19"/>
      <c r="G233" s="19"/>
      <c r="H233" s="19"/>
      <c r="I233" s="19"/>
      <c r="K233" s="2"/>
      <c r="L233" s="8"/>
      <c r="M233" s="31"/>
      <c r="N233" s="19"/>
      <c r="O233" s="19"/>
      <c r="P233" s="19"/>
      <c r="Q233" s="19"/>
      <c r="R233" s="19"/>
    </row>
    <row r="234" spans="2:18" x14ac:dyDescent="0.3">
      <c r="B234" s="2"/>
      <c r="C234" s="8"/>
      <c r="D234" s="31"/>
      <c r="E234" s="19"/>
      <c r="F234" s="19"/>
      <c r="G234" s="19"/>
      <c r="H234" s="19"/>
      <c r="I234" s="19"/>
      <c r="K234" s="2"/>
      <c r="L234" s="8"/>
      <c r="M234" s="31"/>
      <c r="N234" s="19"/>
      <c r="O234" s="19"/>
      <c r="P234" s="19"/>
      <c r="Q234" s="19"/>
      <c r="R234" s="19"/>
    </row>
    <row r="235" spans="2:18" x14ac:dyDescent="0.3">
      <c r="B235" s="2"/>
      <c r="C235" s="8"/>
      <c r="D235" s="31"/>
      <c r="E235" s="19"/>
      <c r="F235" s="19"/>
      <c r="G235" s="19"/>
      <c r="H235" s="19"/>
      <c r="I235" s="19"/>
      <c r="K235" s="2"/>
      <c r="L235" s="8"/>
      <c r="M235" s="31"/>
      <c r="N235" s="19"/>
      <c r="O235" s="19"/>
      <c r="P235" s="19"/>
      <c r="Q235" s="19"/>
      <c r="R235" s="19"/>
    </row>
    <row r="236" spans="2:18" x14ac:dyDescent="0.3">
      <c r="B236" s="2"/>
      <c r="C236" s="8"/>
      <c r="D236" s="31"/>
      <c r="E236" s="19"/>
      <c r="F236" s="19"/>
      <c r="G236" s="19"/>
      <c r="H236" s="19"/>
      <c r="I236" s="19"/>
      <c r="K236" s="2"/>
      <c r="L236" s="8"/>
      <c r="M236" s="31"/>
      <c r="N236" s="19"/>
      <c r="O236" s="19"/>
      <c r="P236" s="19"/>
      <c r="Q236" s="19"/>
      <c r="R236" s="19"/>
    </row>
    <row r="237" spans="2:18" x14ac:dyDescent="0.3">
      <c r="B237" s="2"/>
      <c r="C237" s="8"/>
      <c r="D237" s="31"/>
      <c r="E237" s="19"/>
      <c r="F237" s="19"/>
      <c r="G237" s="19"/>
      <c r="H237" s="19"/>
      <c r="I237" s="19"/>
      <c r="K237" s="2"/>
      <c r="L237" s="8"/>
      <c r="M237" s="31"/>
      <c r="N237" s="19"/>
      <c r="O237" s="19"/>
      <c r="P237" s="19"/>
      <c r="Q237" s="19"/>
      <c r="R237" s="19"/>
    </row>
    <row r="238" spans="2:18" x14ac:dyDescent="0.3">
      <c r="B238" s="2"/>
      <c r="C238" s="8"/>
      <c r="D238" s="31"/>
      <c r="E238" s="19"/>
      <c r="F238" s="19"/>
      <c r="G238" s="19"/>
      <c r="H238" s="19"/>
      <c r="I238" s="19"/>
      <c r="K238" s="2"/>
      <c r="L238" s="8"/>
      <c r="M238" s="31"/>
      <c r="N238" s="19"/>
      <c r="O238" s="19"/>
      <c r="P238" s="19"/>
      <c r="Q238" s="19"/>
      <c r="R238" s="19"/>
    </row>
    <row r="239" spans="2:18" x14ac:dyDescent="0.3">
      <c r="B239" s="2"/>
      <c r="C239" s="8"/>
      <c r="D239" s="31"/>
      <c r="E239" s="19"/>
      <c r="F239" s="19"/>
      <c r="G239" s="19"/>
      <c r="H239" s="19"/>
      <c r="I239" s="19"/>
      <c r="K239" s="2"/>
      <c r="L239" s="8"/>
      <c r="M239" s="31"/>
      <c r="N239" s="19"/>
      <c r="O239" s="19"/>
      <c r="P239" s="19"/>
      <c r="Q239" s="19"/>
      <c r="R239" s="19"/>
    </row>
    <row r="240" spans="2:18" x14ac:dyDescent="0.3">
      <c r="B240" s="2"/>
      <c r="C240" s="8"/>
      <c r="D240" s="31"/>
      <c r="E240" s="19"/>
      <c r="F240" s="19"/>
      <c r="G240" s="19"/>
      <c r="H240" s="19"/>
      <c r="I240" s="19"/>
      <c r="K240" s="2"/>
      <c r="L240" s="8"/>
      <c r="M240" s="31"/>
      <c r="N240" s="19"/>
      <c r="O240" s="19"/>
      <c r="P240" s="19"/>
      <c r="Q240" s="19"/>
      <c r="R240" s="19"/>
    </row>
    <row r="241" spans="2:18" x14ac:dyDescent="0.3">
      <c r="B241" s="2"/>
      <c r="C241" s="8"/>
      <c r="D241" s="31"/>
      <c r="E241" s="19"/>
      <c r="F241" s="19"/>
      <c r="G241" s="19"/>
      <c r="H241" s="19"/>
      <c r="I241" s="19"/>
      <c r="K241" s="2"/>
      <c r="L241" s="8"/>
      <c r="M241" s="31"/>
      <c r="N241" s="19"/>
      <c r="O241" s="19"/>
      <c r="P241" s="19"/>
      <c r="Q241" s="19"/>
      <c r="R241" s="19"/>
    </row>
    <row r="242" spans="2:18" x14ac:dyDescent="0.3">
      <c r="B242" s="2"/>
      <c r="C242" s="8"/>
      <c r="D242" s="31"/>
      <c r="E242" s="19"/>
      <c r="F242" s="19"/>
      <c r="G242" s="19"/>
      <c r="H242" s="19"/>
      <c r="I242" s="19"/>
      <c r="K242" s="2"/>
      <c r="L242" s="8"/>
      <c r="M242" s="31"/>
      <c r="N242" s="19"/>
      <c r="O242" s="19"/>
      <c r="P242" s="19"/>
      <c r="Q242" s="19"/>
      <c r="R242" s="19"/>
    </row>
    <row r="243" spans="2:18" x14ac:dyDescent="0.3">
      <c r="B243" s="2"/>
      <c r="C243" s="8"/>
      <c r="D243" s="31"/>
      <c r="E243" s="19"/>
      <c r="F243" s="19"/>
      <c r="G243" s="19"/>
      <c r="H243" s="19"/>
      <c r="I243" s="19"/>
      <c r="K243" s="2"/>
      <c r="L243" s="8"/>
      <c r="M243" s="31"/>
      <c r="N243" s="19"/>
      <c r="O243" s="19"/>
      <c r="P243" s="19"/>
      <c r="Q243" s="19"/>
      <c r="R243" s="19"/>
    </row>
    <row r="244" spans="2:18" x14ac:dyDescent="0.3">
      <c r="B244" s="2"/>
      <c r="C244" s="8"/>
      <c r="D244" s="31"/>
      <c r="E244" s="19"/>
      <c r="F244" s="19"/>
      <c r="G244" s="19"/>
      <c r="H244" s="19"/>
      <c r="I244" s="19"/>
      <c r="K244" s="2"/>
      <c r="L244" s="8"/>
      <c r="M244" s="31"/>
      <c r="N244" s="19"/>
      <c r="O244" s="19"/>
      <c r="P244" s="19"/>
      <c r="Q244" s="19"/>
      <c r="R244" s="19"/>
    </row>
    <row r="245" spans="2:18" x14ac:dyDescent="0.3">
      <c r="B245" s="2"/>
      <c r="C245" s="8"/>
      <c r="D245" s="31"/>
      <c r="E245" s="19"/>
      <c r="F245" s="19"/>
      <c r="G245" s="19"/>
      <c r="H245" s="19"/>
      <c r="I245" s="19"/>
      <c r="K245" s="2"/>
      <c r="L245" s="8"/>
      <c r="M245" s="31"/>
      <c r="N245" s="19"/>
      <c r="O245" s="19"/>
      <c r="P245" s="19"/>
      <c r="Q245" s="19"/>
      <c r="R245" s="19"/>
    </row>
    <row r="246" spans="2:18" x14ac:dyDescent="0.3">
      <c r="B246" s="2"/>
      <c r="C246" s="8"/>
      <c r="D246" s="31"/>
      <c r="E246" s="19"/>
      <c r="F246" s="19"/>
      <c r="G246" s="19"/>
      <c r="H246" s="19"/>
      <c r="I246" s="19"/>
      <c r="K246" s="2"/>
      <c r="L246" s="8"/>
      <c r="M246" s="31"/>
      <c r="N246" s="19"/>
      <c r="O246" s="19"/>
      <c r="P246" s="19"/>
      <c r="Q246" s="19"/>
      <c r="R246" s="19"/>
    </row>
    <row r="247" spans="2:18" x14ac:dyDescent="0.3">
      <c r="B247" s="2"/>
      <c r="C247" s="8"/>
      <c r="D247" s="31"/>
      <c r="E247" s="19"/>
      <c r="F247" s="19"/>
      <c r="G247" s="19"/>
      <c r="H247" s="19"/>
      <c r="I247" s="19"/>
      <c r="K247" s="2"/>
      <c r="L247" s="8"/>
      <c r="M247" s="31"/>
      <c r="N247" s="19"/>
      <c r="O247" s="19"/>
      <c r="P247" s="19"/>
      <c r="Q247" s="19"/>
      <c r="R247" s="19"/>
    </row>
    <row r="248" spans="2:18" x14ac:dyDescent="0.3">
      <c r="B248" s="2"/>
      <c r="C248" s="8"/>
      <c r="D248" s="31"/>
      <c r="E248" s="19"/>
      <c r="F248" s="19"/>
      <c r="G248" s="19"/>
      <c r="H248" s="19"/>
      <c r="I248" s="19"/>
      <c r="K248" s="2"/>
      <c r="L248" s="8"/>
      <c r="M248" s="31"/>
      <c r="N248" s="19"/>
      <c r="O248" s="19"/>
      <c r="P248" s="19"/>
      <c r="Q248" s="19"/>
      <c r="R248" s="19"/>
    </row>
    <row r="249" spans="2:18" x14ac:dyDescent="0.3">
      <c r="B249" s="2"/>
      <c r="C249" s="8"/>
      <c r="D249" s="31"/>
      <c r="E249" s="19"/>
      <c r="F249" s="19"/>
      <c r="G249" s="19"/>
      <c r="H249" s="19"/>
      <c r="I249" s="19"/>
      <c r="K249" s="2"/>
      <c r="L249" s="8"/>
      <c r="M249" s="31"/>
      <c r="N249" s="19"/>
      <c r="O249" s="19"/>
      <c r="P249" s="19"/>
      <c r="Q249" s="19"/>
      <c r="R249" s="19"/>
    </row>
    <row r="250" spans="2:18" x14ac:dyDescent="0.3">
      <c r="B250" s="2"/>
      <c r="C250" s="8"/>
      <c r="D250" s="31"/>
      <c r="E250" s="19"/>
      <c r="F250" s="19"/>
      <c r="G250" s="19"/>
      <c r="H250" s="19"/>
      <c r="I250" s="19"/>
      <c r="K250" s="2"/>
      <c r="L250" s="8"/>
      <c r="M250" s="31"/>
      <c r="N250" s="19"/>
      <c r="O250" s="19"/>
      <c r="P250" s="19"/>
      <c r="Q250" s="19"/>
      <c r="R250" s="19"/>
    </row>
    <row r="251" spans="2:18" x14ac:dyDescent="0.3">
      <c r="B251" s="2"/>
      <c r="C251" s="8"/>
      <c r="D251" s="31"/>
      <c r="E251" s="19"/>
      <c r="F251" s="19"/>
      <c r="G251" s="19"/>
      <c r="H251" s="19"/>
      <c r="I251" s="19"/>
      <c r="K251" s="2"/>
      <c r="L251" s="8"/>
      <c r="M251" s="31"/>
      <c r="N251" s="19"/>
      <c r="O251" s="19"/>
      <c r="P251" s="19"/>
      <c r="Q251" s="19"/>
      <c r="R251" s="19"/>
    </row>
    <row r="252" spans="2:18" x14ac:dyDescent="0.3">
      <c r="B252" s="2"/>
      <c r="C252" s="8"/>
      <c r="D252" s="31"/>
      <c r="E252" s="19"/>
      <c r="F252" s="19"/>
      <c r="G252" s="19"/>
      <c r="H252" s="19"/>
      <c r="I252" s="19"/>
      <c r="K252" s="2"/>
      <c r="L252" s="8"/>
      <c r="M252" s="31"/>
      <c r="N252" s="19"/>
      <c r="O252" s="19"/>
      <c r="P252" s="19"/>
      <c r="Q252" s="19"/>
      <c r="R252" s="19"/>
    </row>
    <row r="253" spans="2:18" x14ac:dyDescent="0.3">
      <c r="B253" s="2"/>
      <c r="C253" s="8"/>
      <c r="D253" s="31"/>
      <c r="E253" s="19"/>
      <c r="F253" s="19"/>
      <c r="G253" s="19"/>
      <c r="H253" s="19"/>
      <c r="I253" s="19"/>
      <c r="K253" s="2"/>
      <c r="L253" s="8"/>
      <c r="M253" s="31"/>
      <c r="N253" s="19"/>
      <c r="O253" s="19"/>
      <c r="P253" s="19"/>
      <c r="Q253" s="19"/>
      <c r="R253" s="19"/>
    </row>
    <row r="254" spans="2:18" x14ac:dyDescent="0.3">
      <c r="B254" s="2"/>
      <c r="C254" s="8"/>
      <c r="D254" s="31"/>
      <c r="E254" s="19"/>
      <c r="F254" s="19"/>
      <c r="G254" s="19"/>
      <c r="H254" s="19"/>
      <c r="I254" s="19"/>
      <c r="K254" s="2"/>
      <c r="L254" s="8"/>
      <c r="M254" s="31"/>
      <c r="N254" s="19"/>
      <c r="O254" s="19"/>
      <c r="P254" s="19"/>
      <c r="Q254" s="19"/>
      <c r="R254" s="19"/>
    </row>
    <row r="255" spans="2:18" x14ac:dyDescent="0.3">
      <c r="B255" s="2"/>
      <c r="C255" s="8"/>
      <c r="D255" s="31"/>
      <c r="E255" s="19"/>
      <c r="F255" s="19"/>
      <c r="G255" s="19"/>
      <c r="H255" s="19"/>
      <c r="I255" s="19"/>
      <c r="K255" s="2"/>
      <c r="L255" s="8"/>
      <c r="M255" s="31"/>
      <c r="N255" s="19"/>
      <c r="O255" s="19"/>
      <c r="P255" s="19"/>
      <c r="Q255" s="19"/>
      <c r="R255" s="19"/>
    </row>
    <row r="256" spans="2:18" x14ac:dyDescent="0.3">
      <c r="B256" s="2"/>
      <c r="C256" s="8"/>
      <c r="D256" s="31"/>
      <c r="E256" s="19"/>
      <c r="F256" s="19"/>
      <c r="G256" s="19"/>
      <c r="H256" s="19"/>
      <c r="I256" s="19"/>
      <c r="K256" s="2"/>
      <c r="L256" s="8"/>
      <c r="M256" s="31"/>
      <c r="N256" s="19"/>
      <c r="O256" s="19"/>
      <c r="P256" s="19"/>
      <c r="Q256" s="19"/>
      <c r="R256" s="19"/>
    </row>
    <row r="257" spans="2:18" x14ac:dyDescent="0.3">
      <c r="B257" s="2"/>
      <c r="C257" s="8"/>
      <c r="D257" s="31"/>
      <c r="E257" s="19"/>
      <c r="F257" s="19"/>
      <c r="G257" s="19"/>
      <c r="H257" s="19"/>
      <c r="I257" s="19"/>
      <c r="K257" s="2"/>
      <c r="L257" s="8"/>
      <c r="M257" s="31"/>
      <c r="N257" s="19"/>
      <c r="O257" s="19"/>
      <c r="P257" s="19"/>
      <c r="Q257" s="19"/>
      <c r="R257" s="19"/>
    </row>
    <row r="258" spans="2:18" x14ac:dyDescent="0.3">
      <c r="B258" s="2"/>
      <c r="C258" s="8"/>
      <c r="D258" s="31"/>
      <c r="E258" s="19"/>
      <c r="F258" s="19"/>
      <c r="G258" s="19"/>
      <c r="H258" s="19"/>
      <c r="I258" s="19"/>
      <c r="K258" s="2"/>
      <c r="L258" s="8"/>
      <c r="M258" s="31"/>
      <c r="N258" s="19"/>
      <c r="O258" s="19"/>
      <c r="P258" s="19"/>
      <c r="Q258" s="19"/>
      <c r="R258" s="19"/>
    </row>
    <row r="259" spans="2:18" x14ac:dyDescent="0.3">
      <c r="B259" s="2"/>
      <c r="C259" s="8"/>
      <c r="D259" s="31"/>
      <c r="E259" s="19"/>
      <c r="F259" s="19"/>
      <c r="G259" s="19"/>
      <c r="H259" s="19"/>
      <c r="I259" s="19"/>
      <c r="K259" s="2"/>
      <c r="L259" s="8"/>
      <c r="M259" s="31"/>
      <c r="N259" s="19"/>
      <c r="O259" s="19"/>
      <c r="P259" s="19"/>
      <c r="Q259" s="19"/>
      <c r="R259" s="19"/>
    </row>
    <row r="260" spans="2:18" x14ac:dyDescent="0.3">
      <c r="B260" s="2"/>
      <c r="C260" s="8"/>
      <c r="D260" s="31"/>
      <c r="E260" s="19"/>
      <c r="F260" s="19"/>
      <c r="G260" s="19"/>
      <c r="H260" s="19"/>
      <c r="I260" s="19"/>
      <c r="K260" s="2"/>
      <c r="L260" s="8"/>
      <c r="M260" s="31"/>
      <c r="N260" s="19"/>
      <c r="O260" s="19"/>
      <c r="P260" s="19"/>
      <c r="Q260" s="19"/>
      <c r="R260" s="19"/>
    </row>
    <row r="261" spans="2:18" x14ac:dyDescent="0.3">
      <c r="B261" s="2"/>
      <c r="C261" s="8"/>
      <c r="D261" s="31"/>
      <c r="E261" s="19"/>
      <c r="F261" s="19"/>
      <c r="G261" s="19"/>
      <c r="H261" s="19"/>
      <c r="I261" s="19"/>
      <c r="K261" s="2"/>
      <c r="L261" s="8"/>
      <c r="M261" s="31"/>
      <c r="N261" s="19"/>
      <c r="O261" s="19"/>
      <c r="P261" s="19"/>
      <c r="Q261" s="19"/>
      <c r="R261" s="19"/>
    </row>
    <row r="262" spans="2:18" x14ac:dyDescent="0.3">
      <c r="B262" s="2"/>
      <c r="C262" s="8"/>
      <c r="D262" s="31"/>
      <c r="E262" s="19"/>
      <c r="F262" s="19"/>
      <c r="G262" s="19"/>
      <c r="H262" s="19"/>
      <c r="I262" s="19"/>
      <c r="K262" s="2"/>
      <c r="L262" s="8"/>
      <c r="M262" s="31"/>
      <c r="N262" s="19"/>
      <c r="O262" s="19"/>
      <c r="P262" s="19"/>
      <c r="Q262" s="19"/>
      <c r="R262" s="19"/>
    </row>
    <row r="263" spans="2:18" x14ac:dyDescent="0.3">
      <c r="B263" s="2"/>
      <c r="C263" s="8"/>
      <c r="D263" s="31"/>
      <c r="E263" s="19"/>
      <c r="F263" s="19"/>
      <c r="G263" s="19"/>
      <c r="H263" s="19"/>
      <c r="I263" s="19"/>
      <c r="K263" s="2"/>
      <c r="L263" s="8"/>
      <c r="M263" s="31"/>
      <c r="N263" s="19"/>
      <c r="O263" s="19"/>
      <c r="P263" s="19"/>
      <c r="Q263" s="19"/>
      <c r="R263" s="19"/>
    </row>
    <row r="264" spans="2:18" x14ac:dyDescent="0.3">
      <c r="B264" s="2"/>
      <c r="C264" s="8"/>
      <c r="D264" s="31"/>
      <c r="E264" s="19"/>
      <c r="F264" s="19"/>
      <c r="G264" s="19"/>
      <c r="H264" s="19"/>
      <c r="I264" s="19"/>
      <c r="K264" s="2"/>
      <c r="L264" s="8"/>
      <c r="M264" s="31"/>
      <c r="N264" s="19"/>
      <c r="O264" s="19"/>
      <c r="P264" s="19"/>
      <c r="Q264" s="19"/>
      <c r="R264" s="19"/>
    </row>
    <row r="265" spans="2:18" x14ac:dyDescent="0.3">
      <c r="B265" s="2"/>
      <c r="C265" s="8"/>
      <c r="D265" s="31"/>
      <c r="E265" s="19"/>
      <c r="F265" s="19"/>
      <c r="G265" s="19"/>
      <c r="H265" s="19"/>
      <c r="I265" s="19"/>
      <c r="K265" s="2"/>
      <c r="L265" s="8"/>
      <c r="M265" s="31"/>
      <c r="N265" s="19"/>
      <c r="O265" s="19"/>
      <c r="P265" s="19"/>
      <c r="Q265" s="19"/>
      <c r="R265" s="19"/>
    </row>
    <row r="266" spans="2:18" x14ac:dyDescent="0.3">
      <c r="B266" s="2"/>
      <c r="C266" s="8"/>
      <c r="D266" s="31"/>
      <c r="E266" s="19"/>
      <c r="F266" s="19"/>
      <c r="G266" s="19"/>
      <c r="H266" s="19"/>
      <c r="I266" s="19"/>
      <c r="K266" s="2"/>
      <c r="L266" s="8"/>
      <c r="M266" s="31"/>
      <c r="N266" s="19"/>
      <c r="O266" s="19"/>
      <c r="P266" s="19"/>
      <c r="Q266" s="19"/>
      <c r="R266" s="19"/>
    </row>
    <row r="267" spans="2:18" x14ac:dyDescent="0.3">
      <c r="B267" s="2"/>
      <c r="C267" s="8"/>
      <c r="D267" s="31"/>
      <c r="E267" s="19"/>
      <c r="F267" s="19"/>
      <c r="G267" s="19"/>
      <c r="H267" s="19"/>
      <c r="I267" s="19"/>
      <c r="K267" s="2"/>
      <c r="L267" s="8"/>
      <c r="M267" s="31"/>
      <c r="N267" s="19"/>
      <c r="O267" s="19"/>
      <c r="P267" s="19"/>
      <c r="Q267" s="19"/>
      <c r="R267" s="19"/>
    </row>
    <row r="268" spans="2:18" x14ac:dyDescent="0.3">
      <c r="B268" s="2"/>
      <c r="C268" s="8"/>
      <c r="D268" s="31"/>
      <c r="E268" s="19"/>
      <c r="F268" s="19"/>
      <c r="G268" s="19"/>
      <c r="H268" s="19"/>
      <c r="I268" s="19"/>
      <c r="K268" s="2"/>
      <c r="L268" s="8"/>
      <c r="M268" s="31"/>
      <c r="N268" s="19"/>
      <c r="O268" s="19"/>
      <c r="P268" s="19"/>
      <c r="Q268" s="19"/>
      <c r="R268" s="19"/>
    </row>
    <row r="269" spans="2:18" x14ac:dyDescent="0.3">
      <c r="B269" s="2"/>
      <c r="C269" s="8"/>
      <c r="D269" s="31"/>
      <c r="E269" s="19"/>
      <c r="F269" s="19"/>
      <c r="G269" s="19"/>
      <c r="H269" s="19"/>
      <c r="I269" s="19"/>
      <c r="K269" s="2"/>
      <c r="L269" s="8"/>
      <c r="M269" s="31"/>
      <c r="N269" s="19"/>
      <c r="O269" s="19"/>
      <c r="P269" s="19"/>
      <c r="Q269" s="19"/>
      <c r="R269" s="19"/>
    </row>
    <row r="270" spans="2:18" x14ac:dyDescent="0.3">
      <c r="B270" s="2"/>
      <c r="C270" s="8"/>
      <c r="D270" s="31"/>
      <c r="E270" s="19"/>
      <c r="F270" s="19"/>
      <c r="G270" s="19"/>
      <c r="H270" s="19"/>
      <c r="I270" s="19"/>
      <c r="K270" s="2"/>
      <c r="L270" s="8"/>
      <c r="M270" s="31"/>
      <c r="N270" s="19"/>
      <c r="O270" s="19"/>
      <c r="P270" s="19"/>
      <c r="Q270" s="19"/>
      <c r="R270" s="19"/>
    </row>
    <row r="271" spans="2:18" x14ac:dyDescent="0.3">
      <c r="B271" s="2"/>
      <c r="C271" s="8"/>
      <c r="D271" s="31"/>
      <c r="E271" s="19"/>
      <c r="F271" s="19"/>
      <c r="G271" s="19"/>
      <c r="H271" s="19"/>
      <c r="I271" s="19"/>
      <c r="K271" s="2"/>
      <c r="L271" s="8"/>
      <c r="M271" s="31"/>
      <c r="N271" s="19"/>
      <c r="O271" s="19"/>
      <c r="P271" s="19"/>
      <c r="Q271" s="19"/>
      <c r="R271" s="19"/>
    </row>
    <row r="272" spans="2:18" x14ac:dyDescent="0.3">
      <c r="B272" s="2"/>
      <c r="C272" s="8"/>
      <c r="D272" s="31"/>
      <c r="E272" s="19"/>
      <c r="F272" s="19"/>
      <c r="G272" s="19"/>
      <c r="H272" s="19"/>
      <c r="I272" s="19"/>
      <c r="K272" s="2"/>
      <c r="L272" s="8"/>
      <c r="M272" s="31"/>
      <c r="N272" s="19"/>
      <c r="O272" s="19"/>
      <c r="P272" s="19"/>
      <c r="Q272" s="19"/>
      <c r="R272" s="19"/>
    </row>
    <row r="273" spans="2:18" x14ac:dyDescent="0.3">
      <c r="B273" s="2"/>
      <c r="C273" s="8"/>
      <c r="D273" s="31"/>
      <c r="E273" s="19"/>
      <c r="F273" s="19"/>
      <c r="G273" s="19"/>
      <c r="H273" s="19"/>
      <c r="I273" s="19"/>
      <c r="K273" s="2"/>
      <c r="L273" s="8"/>
      <c r="M273" s="31"/>
      <c r="N273" s="19"/>
      <c r="O273" s="19"/>
      <c r="P273" s="19"/>
      <c r="Q273" s="19"/>
      <c r="R273" s="19"/>
    </row>
    <row r="274" spans="2:18" x14ac:dyDescent="0.3">
      <c r="B274" s="2"/>
      <c r="C274" s="8"/>
      <c r="D274" s="31"/>
      <c r="E274" s="19"/>
      <c r="F274" s="19"/>
      <c r="G274" s="19"/>
      <c r="H274" s="19"/>
      <c r="I274" s="19"/>
      <c r="K274" s="2"/>
      <c r="L274" s="8"/>
      <c r="M274" s="31"/>
      <c r="N274" s="19"/>
      <c r="O274" s="19"/>
      <c r="P274" s="19"/>
      <c r="Q274" s="19"/>
      <c r="R274" s="19"/>
    </row>
    <row r="275" spans="2:18" x14ac:dyDescent="0.3">
      <c r="B275" s="2"/>
      <c r="C275" s="8"/>
      <c r="D275" s="31"/>
      <c r="E275" s="19"/>
      <c r="F275" s="19"/>
      <c r="G275" s="19"/>
      <c r="H275" s="19"/>
      <c r="I275" s="19"/>
      <c r="K275" s="2"/>
      <c r="L275" s="8"/>
      <c r="M275" s="31"/>
      <c r="N275" s="19"/>
      <c r="O275" s="19"/>
      <c r="P275" s="19"/>
      <c r="Q275" s="19"/>
      <c r="R275" s="19"/>
    </row>
    <row r="276" spans="2:18" x14ac:dyDescent="0.3">
      <c r="B276" s="2"/>
      <c r="C276" s="8"/>
      <c r="D276" s="31"/>
      <c r="E276" s="19"/>
      <c r="F276" s="19"/>
      <c r="G276" s="19"/>
      <c r="H276" s="19"/>
      <c r="I276" s="19"/>
      <c r="K276" s="2"/>
      <c r="L276" s="8"/>
      <c r="M276" s="31"/>
      <c r="N276" s="19"/>
      <c r="O276" s="19"/>
      <c r="P276" s="19"/>
      <c r="Q276" s="19"/>
      <c r="R276" s="19"/>
    </row>
    <row r="277" spans="2:18" x14ac:dyDescent="0.3">
      <c r="B277" s="2"/>
      <c r="C277" s="8"/>
      <c r="D277" s="31"/>
      <c r="E277" s="19"/>
      <c r="F277" s="19"/>
      <c r="G277" s="19"/>
      <c r="H277" s="19"/>
      <c r="I277" s="19"/>
      <c r="K277" s="2"/>
      <c r="L277" s="8"/>
      <c r="M277" s="31"/>
      <c r="N277" s="19"/>
      <c r="O277" s="19"/>
      <c r="P277" s="19"/>
      <c r="Q277" s="19"/>
      <c r="R277" s="19"/>
    </row>
  </sheetData>
  <mergeCells count="234">
    <mergeCell ref="B192:D192"/>
    <mergeCell ref="B198:D198"/>
    <mergeCell ref="B186:D186"/>
    <mergeCell ref="B187:D187"/>
    <mergeCell ref="B189:D189"/>
    <mergeCell ref="B197:D197"/>
    <mergeCell ref="B73:D73"/>
    <mergeCell ref="B20:D20"/>
    <mergeCell ref="B21:D21"/>
    <mergeCell ref="B23:D23"/>
    <mergeCell ref="B52:D52"/>
    <mergeCell ref="B65:B66"/>
    <mergeCell ref="D65:D66"/>
    <mergeCell ref="B94:D94"/>
    <mergeCell ref="B156:D156"/>
    <mergeCell ref="B157:D157"/>
    <mergeCell ref="B148:B149"/>
    <mergeCell ref="D148:D149"/>
    <mergeCell ref="B169:B170"/>
    <mergeCell ref="D169:D170"/>
    <mergeCell ref="B190:B191"/>
    <mergeCell ref="D190:D191"/>
    <mergeCell ref="B11:D11"/>
    <mergeCell ref="K12:M12"/>
    <mergeCell ref="B2:D2"/>
    <mergeCell ref="B3:B4"/>
    <mergeCell ref="D3:D4"/>
    <mergeCell ref="E3:E4"/>
    <mergeCell ref="F3:H3"/>
    <mergeCell ref="I3:I4"/>
    <mergeCell ref="K2:M2"/>
    <mergeCell ref="K3:K4"/>
    <mergeCell ref="L3:L4"/>
    <mergeCell ref="M3:M4"/>
    <mergeCell ref="N45:N46"/>
    <mergeCell ref="O45:Q45"/>
    <mergeCell ref="R45:R46"/>
    <mergeCell ref="B32:D32"/>
    <mergeCell ref="B24:B25"/>
    <mergeCell ref="D24:D25"/>
    <mergeCell ref="E24:E25"/>
    <mergeCell ref="F24:H24"/>
    <mergeCell ref="I24:I25"/>
    <mergeCell ref="K32:M32"/>
    <mergeCell ref="K52:M52"/>
    <mergeCell ref="B41:D41"/>
    <mergeCell ref="B42:D42"/>
    <mergeCell ref="B44:D44"/>
    <mergeCell ref="B45:B46"/>
    <mergeCell ref="D45:D46"/>
    <mergeCell ref="E45:E46"/>
    <mergeCell ref="F45:H45"/>
    <mergeCell ref="I45:I46"/>
    <mergeCell ref="K44:M44"/>
    <mergeCell ref="K45:K46"/>
    <mergeCell ref="L45:L46"/>
    <mergeCell ref="M45:M46"/>
    <mergeCell ref="K41:M41"/>
    <mergeCell ref="K42:M42"/>
    <mergeCell ref="E65:E66"/>
    <mergeCell ref="F65:H65"/>
    <mergeCell ref="I65:I66"/>
    <mergeCell ref="B61:D61"/>
    <mergeCell ref="B62:D62"/>
    <mergeCell ref="B64:D64"/>
    <mergeCell ref="K61:M61"/>
    <mergeCell ref="K62:M62"/>
    <mergeCell ref="K64:M64"/>
    <mergeCell ref="K65:K66"/>
    <mergeCell ref="L65:L66"/>
    <mergeCell ref="M65:M66"/>
    <mergeCell ref="B103:D103"/>
    <mergeCell ref="B104:D104"/>
    <mergeCell ref="B106:D106"/>
    <mergeCell ref="K103:M103"/>
    <mergeCell ref="K104:M104"/>
    <mergeCell ref="K88:M88"/>
    <mergeCell ref="K94:M94"/>
    <mergeCell ref="K95:M95"/>
    <mergeCell ref="B82:D82"/>
    <mergeCell ref="B83:D83"/>
    <mergeCell ref="B85:D85"/>
    <mergeCell ref="B86:B87"/>
    <mergeCell ref="D86:D87"/>
    <mergeCell ref="E86:E87"/>
    <mergeCell ref="F86:H86"/>
    <mergeCell ref="I86:I87"/>
    <mergeCell ref="K86:K87"/>
    <mergeCell ref="L86:L87"/>
    <mergeCell ref="M86:M87"/>
    <mergeCell ref="N128:N129"/>
    <mergeCell ref="O128:Q128"/>
    <mergeCell ref="R128:R129"/>
    <mergeCell ref="B115:D115"/>
    <mergeCell ref="B107:B108"/>
    <mergeCell ref="D107:D108"/>
    <mergeCell ref="E107:E108"/>
    <mergeCell ref="F107:H107"/>
    <mergeCell ref="I107:I108"/>
    <mergeCell ref="K107:K108"/>
    <mergeCell ref="L107:L108"/>
    <mergeCell ref="M107:M108"/>
    <mergeCell ref="N107:N108"/>
    <mergeCell ref="O107:Q107"/>
    <mergeCell ref="R107:R108"/>
    <mergeCell ref="K144:M144"/>
    <mergeCell ref="K145:M145"/>
    <mergeCell ref="K147:M147"/>
    <mergeCell ref="B136:D136"/>
    <mergeCell ref="K130:M130"/>
    <mergeCell ref="K136:M136"/>
    <mergeCell ref="K137:M137"/>
    <mergeCell ref="B124:D124"/>
    <mergeCell ref="B125:D125"/>
    <mergeCell ref="B127:D127"/>
    <mergeCell ref="B128:B129"/>
    <mergeCell ref="D128:D129"/>
    <mergeCell ref="E128:E129"/>
    <mergeCell ref="F128:H128"/>
    <mergeCell ref="I128:I129"/>
    <mergeCell ref="K128:K129"/>
    <mergeCell ref="L128:L129"/>
    <mergeCell ref="M128:M129"/>
    <mergeCell ref="E148:E149"/>
    <mergeCell ref="F148:H148"/>
    <mergeCell ref="I148:I149"/>
    <mergeCell ref="B144:D144"/>
    <mergeCell ref="B145:D145"/>
    <mergeCell ref="B147:D147"/>
    <mergeCell ref="B165:D165"/>
    <mergeCell ref="B166:D166"/>
    <mergeCell ref="B168:D168"/>
    <mergeCell ref="E169:E170"/>
    <mergeCell ref="F169:H169"/>
    <mergeCell ref="I169:I170"/>
    <mergeCell ref="K165:M165"/>
    <mergeCell ref="K166:M166"/>
    <mergeCell ref="K168:M168"/>
    <mergeCell ref="K169:K170"/>
    <mergeCell ref="L169:L170"/>
    <mergeCell ref="M169:M170"/>
    <mergeCell ref="E190:E191"/>
    <mergeCell ref="F190:H190"/>
    <mergeCell ref="I190:I191"/>
    <mergeCell ref="B177:D177"/>
    <mergeCell ref="B171:D171"/>
    <mergeCell ref="B178:D178"/>
    <mergeCell ref="K171:M171"/>
    <mergeCell ref="K177:M177"/>
    <mergeCell ref="K178:M178"/>
    <mergeCell ref="B208:D208"/>
    <mergeCell ref="C3:C4"/>
    <mergeCell ref="C24:C25"/>
    <mergeCell ref="C45:C46"/>
    <mergeCell ref="C65:C66"/>
    <mergeCell ref="C86:C87"/>
    <mergeCell ref="C107:C108"/>
    <mergeCell ref="C128:C129"/>
    <mergeCell ref="C148:C149"/>
    <mergeCell ref="C169:C170"/>
    <mergeCell ref="C190:C191"/>
    <mergeCell ref="B5:D5"/>
    <mergeCell ref="B12:D12"/>
    <mergeCell ref="B95:D95"/>
    <mergeCell ref="B88:D88"/>
    <mergeCell ref="B74:D74"/>
    <mergeCell ref="B67:D67"/>
    <mergeCell ref="B109:D109"/>
    <mergeCell ref="B116:D116"/>
    <mergeCell ref="B130:D130"/>
    <mergeCell ref="B137:D137"/>
    <mergeCell ref="B150:D150"/>
    <mergeCell ref="B206:D206"/>
    <mergeCell ref="B207:D207"/>
    <mergeCell ref="N3:N4"/>
    <mergeCell ref="O3:Q3"/>
    <mergeCell ref="R3:R4"/>
    <mergeCell ref="K5:M5"/>
    <mergeCell ref="K11:M11"/>
    <mergeCell ref="K24:K25"/>
    <mergeCell ref="L24:L25"/>
    <mergeCell ref="M24:M25"/>
    <mergeCell ref="N24:N25"/>
    <mergeCell ref="O24:Q24"/>
    <mergeCell ref="R24:R25"/>
    <mergeCell ref="K20:M20"/>
    <mergeCell ref="K21:M21"/>
    <mergeCell ref="K23:M23"/>
    <mergeCell ref="N65:N66"/>
    <mergeCell ref="O65:Q65"/>
    <mergeCell ref="R65:R66"/>
    <mergeCell ref="K67:M67"/>
    <mergeCell ref="K73:M73"/>
    <mergeCell ref="K74:M74"/>
    <mergeCell ref="K82:M82"/>
    <mergeCell ref="K83:M83"/>
    <mergeCell ref="K85:M85"/>
    <mergeCell ref="N86:N87"/>
    <mergeCell ref="O86:Q86"/>
    <mergeCell ref="R86:R87"/>
    <mergeCell ref="K109:M109"/>
    <mergeCell ref="K115:M115"/>
    <mergeCell ref="K116:M116"/>
    <mergeCell ref="K124:M124"/>
    <mergeCell ref="K125:M125"/>
    <mergeCell ref="K127:M127"/>
    <mergeCell ref="K106:M106"/>
    <mergeCell ref="N190:N191"/>
    <mergeCell ref="O190:Q190"/>
    <mergeCell ref="R190:R191"/>
    <mergeCell ref="K148:K149"/>
    <mergeCell ref="L148:L149"/>
    <mergeCell ref="M148:M149"/>
    <mergeCell ref="N148:N149"/>
    <mergeCell ref="O148:Q148"/>
    <mergeCell ref="R148:R149"/>
    <mergeCell ref="K150:M150"/>
    <mergeCell ref="K156:M156"/>
    <mergeCell ref="K157:M157"/>
    <mergeCell ref="N169:N170"/>
    <mergeCell ref="O169:Q169"/>
    <mergeCell ref="R169:R170"/>
    <mergeCell ref="K192:M192"/>
    <mergeCell ref="K197:M197"/>
    <mergeCell ref="K198:M198"/>
    <mergeCell ref="K206:M206"/>
    <mergeCell ref="K207:M207"/>
    <mergeCell ref="K208:M208"/>
    <mergeCell ref="K186:M186"/>
    <mergeCell ref="K187:M187"/>
    <mergeCell ref="K189:M189"/>
    <mergeCell ref="K190:K191"/>
    <mergeCell ref="L190:L191"/>
    <mergeCell ref="M190:M19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2025-11-14T10:51:43Z</dcterms:modified>
</cp:coreProperties>
</file>